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ПА\НПА 2013-2025\Решения 09.2021-\"/>
    </mc:Choice>
  </mc:AlternateContent>
  <bookViews>
    <workbookView xWindow="0" yWindow="0" windowWidth="28800" windowHeight="12435" tabRatio="865" activeTab="4"/>
  </bookViews>
  <sheets>
    <sheet name="Прил 1" sheetId="1" r:id="rId1"/>
    <sheet name="Прил 2" sheetId="6" r:id="rId2"/>
    <sheet name="Прил 3 " sheetId="18" r:id="rId3"/>
    <sheet name="Прил 4" sheetId="9" r:id="rId4"/>
    <sheet name="Прил 5" sheetId="13" r:id="rId5"/>
    <sheet name="Прил 6" sheetId="12" r:id="rId6"/>
  </sheets>
  <externalReferences>
    <externalReference r:id="rId7"/>
    <externalReference r:id="rId8"/>
  </externalReferences>
  <definedNames>
    <definedName name="_1Excel_BuiltIn_Print_Area_1_1_1">'Прил 1'!$A$1:$C$29</definedName>
    <definedName name="_2Excel_BuiltIn_Print_Area_7_1_1" localSheetId="2">#REF!</definedName>
    <definedName name="_2Excel_BuiltIn_Print_Area_7_1_1">#REF!</definedName>
    <definedName name="_Toc105952698" localSheetId="2">'Прил 3 '!$A$2</definedName>
    <definedName name="_Toc105952698">#REF!</definedName>
    <definedName name="_xlnm._FilterDatabase" localSheetId="1" hidden="1">'Прил 2'!$A$6:$L$128</definedName>
    <definedName name="_xlnm._FilterDatabase" localSheetId="2" hidden="1">'Прил 3 '!$A$6:$K$127</definedName>
    <definedName name="_xlnm._FilterDatabase" localSheetId="3" hidden="1">'Прил 4'!$A$7:$L$173</definedName>
    <definedName name="Excel_BuiltIn_Print_Area_1">'Прил 1'!$A$1:$C$29</definedName>
    <definedName name="Excel_BuiltIn_Print_Area_1_1">'Прил 1'!$A$1:$C$29</definedName>
    <definedName name="Excel_BuiltIn_Print_Area_2" localSheetId="2">#REF!</definedName>
    <definedName name="Excel_BuiltIn_Print_Area_2">#REF!</definedName>
    <definedName name="Excel_BuiltIn_Print_Area_3">#REF!</definedName>
    <definedName name="Excel_BuiltIn_Print_Area_3_1" localSheetId="2">#REF!</definedName>
    <definedName name="Excel_BuiltIn_Print_Area_3_1">#REF!</definedName>
    <definedName name="Excel_BuiltIn_Print_Area_4" localSheetId="2">#REF!</definedName>
    <definedName name="Excel_BuiltIn_Print_Area_4">#REF!</definedName>
    <definedName name="Excel_BuiltIn_Print_Area_5" localSheetId="2">'Прил 3 '!$A$1:$I$45</definedName>
    <definedName name="Excel_BuiltIn_Print_Area_5">#REF!</definedName>
    <definedName name="Excel_BuiltIn_Print_Area_5_1" localSheetId="2">'Прил 3 '!$A$1:$I$45</definedName>
    <definedName name="Excel_BuiltIn_Print_Area_5_1">#REF!</definedName>
    <definedName name="Excel_BuiltIn_Print_Area_6">'Прил 2'!$A$1:$G$46</definedName>
    <definedName name="Excel_BuiltIn_Print_Area_6_1">'Прил 2'!$A$1:$G$46</definedName>
    <definedName name="Excel_BuiltIn_Print_Area_7" localSheetId="2">#REF!</definedName>
    <definedName name="Excel_BuiltIn_Print_Area_7">#REF!</definedName>
    <definedName name="Excel_BuiltIn_Print_Area_7_1" localSheetId="2">#REF!</definedName>
    <definedName name="Excel_BuiltIn_Print_Area_7_1">#REF!</definedName>
    <definedName name="_xlnm.Print_Titles" localSheetId="1">'Прил 2'!$4:$4</definedName>
    <definedName name="_xlnm.Print_Area" localSheetId="0">'Прил 1'!$A$1:$E$31</definedName>
    <definedName name="_xlnm.Print_Area" localSheetId="1">'Прил 2'!$A$1:$L$128</definedName>
    <definedName name="_xlnm.Print_Area" localSheetId="2">'Прил 3 '!$A$1:$K$127</definedName>
    <definedName name="_xlnm.Print_Area" localSheetId="3">'Прил 4'!$A$1:$L$173</definedName>
  </definedNames>
  <calcPr calcId="152511"/>
  <fileRecoveryPr autoRecover="0"/>
</workbook>
</file>

<file path=xl/calcChain.xml><?xml version="1.0" encoding="utf-8"?>
<calcChain xmlns="http://schemas.openxmlformats.org/spreadsheetml/2006/main">
  <c r="E15" i="12" l="1"/>
  <c r="K107" i="9"/>
  <c r="K34" i="6"/>
  <c r="K28" i="6"/>
  <c r="L29" i="6"/>
  <c r="L40" i="6"/>
  <c r="L46" i="6"/>
  <c r="L51" i="6"/>
  <c r="L55" i="6"/>
  <c r="L64" i="6"/>
  <c r="L80" i="6"/>
  <c r="L86" i="6"/>
  <c r="L128" i="6"/>
  <c r="E11" i="1"/>
  <c r="E13" i="1"/>
  <c r="E15" i="1"/>
  <c r="E16" i="1"/>
  <c r="E18" i="1"/>
  <c r="E22" i="1"/>
  <c r="E26" i="1"/>
  <c r="E31" i="1"/>
  <c r="K49" i="9" l="1"/>
  <c r="K48" i="9" s="1"/>
  <c r="K47" i="9" s="1"/>
  <c r="K46" i="9" s="1"/>
  <c r="K45" i="9" s="1"/>
  <c r="K44" i="9" s="1"/>
  <c r="J101" i="18"/>
  <c r="J100" i="18" s="1"/>
  <c r="J99" i="18" s="1"/>
  <c r="J121" i="6"/>
  <c r="K101" i="6"/>
  <c r="J102" i="6"/>
  <c r="L102" i="6" s="1"/>
  <c r="L49" i="9" s="1"/>
  <c r="L48" i="9" s="1"/>
  <c r="L47" i="9" s="1"/>
  <c r="L46" i="9" s="1"/>
  <c r="L45" i="9" s="1"/>
  <c r="L44" i="9" s="1"/>
  <c r="J99" i="6"/>
  <c r="L99" i="6" s="1"/>
  <c r="J70" i="6"/>
  <c r="L70" i="6" s="1"/>
  <c r="J35" i="6"/>
  <c r="L35" i="6" s="1"/>
  <c r="J33" i="6"/>
  <c r="L33" i="6" s="1"/>
  <c r="J30" i="6"/>
  <c r="J27" i="6"/>
  <c r="L27" i="6" s="1"/>
  <c r="J24" i="6"/>
  <c r="L24" i="6" s="1"/>
  <c r="J18" i="6"/>
  <c r="L18" i="6" s="1"/>
  <c r="J15" i="6"/>
  <c r="L15" i="6" s="1"/>
  <c r="C24" i="1"/>
  <c r="E24" i="1" s="1"/>
  <c r="K103" i="9"/>
  <c r="K102" i="9" s="1"/>
  <c r="K101" i="9" s="1"/>
  <c r="K100" i="9" s="1"/>
  <c r="L103" i="9"/>
  <c r="L102" i="9" s="1"/>
  <c r="L101" i="9" s="1"/>
  <c r="L100" i="9" s="1"/>
  <c r="J103" i="9"/>
  <c r="J102" i="9" s="1"/>
  <c r="J101" i="9" s="1"/>
  <c r="J100" i="9" s="1"/>
  <c r="J28" i="18"/>
  <c r="K28" i="18"/>
  <c r="I28" i="18"/>
  <c r="J28" i="6"/>
  <c r="L30" i="6" l="1"/>
  <c r="J107" i="9"/>
  <c r="J101" i="6"/>
  <c r="J100" i="6" s="1"/>
  <c r="K101" i="18"/>
  <c r="K100" i="18" s="1"/>
  <c r="K99" i="18" s="1"/>
  <c r="K100" i="6"/>
  <c r="L101" i="6"/>
  <c r="J49" i="9"/>
  <c r="J48" i="9" s="1"/>
  <c r="J47" i="9" s="1"/>
  <c r="J46" i="9" s="1"/>
  <c r="J45" i="9" s="1"/>
  <c r="J44" i="9" s="1"/>
  <c r="I101" i="18"/>
  <c r="I100" i="18" s="1"/>
  <c r="I99" i="18" s="1"/>
  <c r="J118" i="9"/>
  <c r="J117" i="9" s="1"/>
  <c r="J116" i="9" s="1"/>
  <c r="J115" i="9" s="1"/>
  <c r="J114" i="9" s="1"/>
  <c r="J93" i="6"/>
  <c r="L93" i="6" s="1"/>
  <c r="C29" i="1"/>
  <c r="E29" i="1" s="1"/>
  <c r="K118" i="9"/>
  <c r="K117" i="9" s="1"/>
  <c r="K116" i="9" s="1"/>
  <c r="K115" i="9" s="1"/>
  <c r="K114" i="9" s="1"/>
  <c r="L118" i="9"/>
  <c r="L117" i="9" s="1"/>
  <c r="L116" i="9" s="1"/>
  <c r="L115" i="9" s="1"/>
  <c r="L114" i="9" s="1"/>
  <c r="J34" i="18"/>
  <c r="J33" i="18" s="1"/>
  <c r="K34" i="18"/>
  <c r="K33" i="18" s="1"/>
  <c r="I34" i="18"/>
  <c r="I33" i="18" s="1"/>
  <c r="J34" i="6"/>
  <c r="L34" i="6" s="1"/>
  <c r="L100" i="6" l="1"/>
  <c r="J62" i="6"/>
  <c r="L62" i="6" s="1"/>
  <c r="C27" i="1"/>
  <c r="E27" i="1" s="1"/>
  <c r="J106" i="6"/>
  <c r="L106" i="6" s="1"/>
  <c r="K71" i="9" l="1"/>
  <c r="K70" i="9" s="1"/>
  <c r="K69" i="9" s="1"/>
  <c r="K68" i="9" s="1"/>
  <c r="K67" i="9" s="1"/>
  <c r="K66" i="9" s="1"/>
  <c r="K65" i="9" s="1"/>
  <c r="K64" i="9" s="1"/>
  <c r="L71" i="9"/>
  <c r="L70" i="9" s="1"/>
  <c r="L69" i="9" s="1"/>
  <c r="L68" i="9" s="1"/>
  <c r="L67" i="9" s="1"/>
  <c r="L66" i="9" s="1"/>
  <c r="L65" i="9" s="1"/>
  <c r="L64" i="9" s="1"/>
  <c r="J71" i="9"/>
  <c r="J70" i="9" s="1"/>
  <c r="J69" i="9" s="1"/>
  <c r="J68" i="9" s="1"/>
  <c r="J67" i="9" s="1"/>
  <c r="J66" i="9" s="1"/>
  <c r="J65" i="9" s="1"/>
  <c r="J64" i="9" s="1"/>
  <c r="J43" i="9" l="1"/>
  <c r="J42" i="9" s="1"/>
  <c r="J41" i="9" s="1"/>
  <c r="J40" i="9" s="1"/>
  <c r="J39" i="9" s="1"/>
  <c r="J38" i="9" s="1"/>
  <c r="J37" i="9" s="1"/>
  <c r="K43" i="9"/>
  <c r="K42" i="9" s="1"/>
  <c r="K41" i="9" s="1"/>
  <c r="K40" i="9" s="1"/>
  <c r="K39" i="9" s="1"/>
  <c r="K38" i="9" s="1"/>
  <c r="K37" i="9" s="1"/>
  <c r="L43" i="9"/>
  <c r="L42" i="9" s="1"/>
  <c r="L41" i="9" s="1"/>
  <c r="L40" i="9" s="1"/>
  <c r="L39" i="9" s="1"/>
  <c r="L38" i="9" s="1"/>
  <c r="L37" i="9" s="1"/>
  <c r="K56" i="9"/>
  <c r="K55" i="9" s="1"/>
  <c r="K54" i="9" s="1"/>
  <c r="K53" i="9" s="1"/>
  <c r="K52" i="9" s="1"/>
  <c r="K51" i="9" s="1"/>
  <c r="K50" i="9" s="1"/>
  <c r="L56" i="9"/>
  <c r="L55" i="9" s="1"/>
  <c r="L54" i="9" s="1"/>
  <c r="L53" i="9" s="1"/>
  <c r="L52" i="9" s="1"/>
  <c r="L51" i="9" s="1"/>
  <c r="L50" i="9" s="1"/>
  <c r="J56" i="9"/>
  <c r="J55" i="9" s="1"/>
  <c r="J54" i="9" s="1"/>
  <c r="J53" i="9" s="1"/>
  <c r="J52" i="9" s="1"/>
  <c r="J51" i="9" s="1"/>
  <c r="J50" i="9" s="1"/>
  <c r="K21" i="9"/>
  <c r="K20" i="9" s="1"/>
  <c r="K19" i="9" s="1"/>
  <c r="K18" i="9" s="1"/>
  <c r="K17" i="9" s="1"/>
  <c r="K16" i="9" s="1"/>
  <c r="K15" i="9" s="1"/>
  <c r="L21" i="9"/>
  <c r="L20" i="9" s="1"/>
  <c r="L19" i="9" s="1"/>
  <c r="L18" i="9" s="1"/>
  <c r="L17" i="9" s="1"/>
  <c r="L16" i="9" s="1"/>
  <c r="L15" i="9" s="1"/>
  <c r="J21" i="9"/>
  <c r="J20" i="9" s="1"/>
  <c r="J19" i="9" s="1"/>
  <c r="J18" i="9" s="1"/>
  <c r="J17" i="9" s="1"/>
  <c r="J16" i="9" s="1"/>
  <c r="J15" i="9" s="1"/>
  <c r="J98" i="18"/>
  <c r="J97" i="18" s="1"/>
  <c r="J96" i="18" s="1"/>
  <c r="J95" i="18" s="1"/>
  <c r="K98" i="18"/>
  <c r="K97" i="18" s="1"/>
  <c r="K96" i="18" s="1"/>
  <c r="K95" i="18" s="1"/>
  <c r="J105" i="18"/>
  <c r="J104" i="18" s="1"/>
  <c r="J103" i="18" s="1"/>
  <c r="J102" i="18" s="1"/>
  <c r="K105" i="18"/>
  <c r="K104" i="18" s="1"/>
  <c r="K103" i="18" s="1"/>
  <c r="K102" i="18" s="1"/>
  <c r="I105" i="18"/>
  <c r="I104" i="18" s="1"/>
  <c r="I103" i="18" s="1"/>
  <c r="I102" i="18" s="1"/>
  <c r="J69" i="18"/>
  <c r="J68" i="18" s="1"/>
  <c r="J67" i="18" s="1"/>
  <c r="J66" i="18" s="1"/>
  <c r="J65" i="18" s="1"/>
  <c r="J64" i="18" s="1"/>
  <c r="K69" i="18"/>
  <c r="K68" i="18" s="1"/>
  <c r="K67" i="18" s="1"/>
  <c r="K66" i="18" s="1"/>
  <c r="K65" i="18" s="1"/>
  <c r="K64" i="18" s="1"/>
  <c r="I69" i="18"/>
  <c r="I68" i="18" s="1"/>
  <c r="I67" i="18" s="1"/>
  <c r="I66" i="18" s="1"/>
  <c r="I65" i="18" s="1"/>
  <c r="I64" i="18" s="1"/>
  <c r="K69" i="6"/>
  <c r="J69" i="6"/>
  <c r="J68" i="6" s="1"/>
  <c r="J67" i="6" s="1"/>
  <c r="J66" i="6" s="1"/>
  <c r="J65" i="6" s="1"/>
  <c r="K36" i="9" l="1"/>
  <c r="J36" i="9"/>
  <c r="J94" i="18"/>
  <c r="L69" i="6"/>
  <c r="K68" i="6"/>
  <c r="L68" i="6" s="1"/>
  <c r="I98" i="18"/>
  <c r="I97" i="18" s="1"/>
  <c r="I96" i="18" s="1"/>
  <c r="J114" i="6"/>
  <c r="L114" i="6" s="1"/>
  <c r="J111" i="6"/>
  <c r="L111" i="6" s="1"/>
  <c r="K105" i="6"/>
  <c r="J105" i="6"/>
  <c r="J104" i="6" s="1"/>
  <c r="J103" i="6" s="1"/>
  <c r="K98" i="6"/>
  <c r="J98" i="6"/>
  <c r="J97" i="6" s="1"/>
  <c r="J96" i="6" s="1"/>
  <c r="J95" i="6" l="1"/>
  <c r="L36" i="9"/>
  <c r="L105" i="6"/>
  <c r="K67" i="6"/>
  <c r="L67" i="6" s="1"/>
  <c r="I95" i="18"/>
  <c r="I94" i="18" s="1"/>
  <c r="K94" i="18" s="1"/>
  <c r="K97" i="6"/>
  <c r="K96" i="6" s="1"/>
  <c r="L98" i="6"/>
  <c r="K66" i="6"/>
  <c r="K104" i="6"/>
  <c r="J76" i="6"/>
  <c r="D30" i="1"/>
  <c r="C30" i="1"/>
  <c r="E30" i="1" l="1"/>
  <c r="K65" i="6"/>
  <c r="L65" i="6" s="1"/>
  <c r="L66" i="6"/>
  <c r="K103" i="6"/>
  <c r="L104" i="6"/>
  <c r="L96" i="6"/>
  <c r="L97" i="6"/>
  <c r="C21" i="1"/>
  <c r="E21" i="1" s="1"/>
  <c r="K156" i="9"/>
  <c r="K155" i="9" s="1"/>
  <c r="L156" i="9"/>
  <c r="L155" i="9" s="1"/>
  <c r="J156" i="9"/>
  <c r="J155" i="9" s="1"/>
  <c r="J85" i="18"/>
  <c r="J84" i="18" s="1"/>
  <c r="J83" i="18" s="1"/>
  <c r="J82" i="18" s="1"/>
  <c r="J81" i="18" s="1"/>
  <c r="J80" i="18" s="1"/>
  <c r="K85" i="18"/>
  <c r="K84" i="18" s="1"/>
  <c r="K83" i="18" s="1"/>
  <c r="K82" i="18" s="1"/>
  <c r="K81" i="18" s="1"/>
  <c r="K80" i="18" s="1"/>
  <c r="I85" i="18"/>
  <c r="I84" i="18" s="1"/>
  <c r="I83" i="18" s="1"/>
  <c r="I82" i="18" s="1"/>
  <c r="I81" i="18" s="1"/>
  <c r="I80" i="18" s="1"/>
  <c r="K85" i="6"/>
  <c r="J85" i="6"/>
  <c r="J84" i="6" s="1"/>
  <c r="J83" i="6" s="1"/>
  <c r="J82" i="6" s="1"/>
  <c r="J81" i="6" s="1"/>
  <c r="L103" i="6" l="1"/>
  <c r="K95" i="6"/>
  <c r="L95" i="6" s="1"/>
  <c r="K84" i="6"/>
  <c r="L85" i="6"/>
  <c r="L76" i="6"/>
  <c r="K83" i="6" l="1"/>
  <c r="L84" i="6"/>
  <c r="L28" i="6"/>
  <c r="L121" i="6"/>
  <c r="D23" i="1"/>
  <c r="C23" i="1"/>
  <c r="E23" i="1" l="1"/>
  <c r="K82" i="6"/>
  <c r="K81" i="6" s="1"/>
  <c r="L83" i="6"/>
  <c r="D17" i="1"/>
  <c r="E17" i="1" s="1"/>
  <c r="C17" i="1"/>
  <c r="L81" i="6" l="1"/>
  <c r="L82" i="6"/>
  <c r="K14" i="9" l="1"/>
  <c r="K13" i="9" s="1"/>
  <c r="K12" i="9" s="1"/>
  <c r="K11" i="9" s="1"/>
  <c r="K10" i="9" s="1"/>
  <c r="K9" i="9" s="1"/>
  <c r="K8" i="9" s="1"/>
  <c r="L14" i="9"/>
  <c r="L13" i="9" s="1"/>
  <c r="L12" i="9" s="1"/>
  <c r="L11" i="9" s="1"/>
  <c r="L10" i="9" s="1"/>
  <c r="L9" i="9" s="1"/>
  <c r="L8" i="9" s="1"/>
  <c r="J14" i="9"/>
  <c r="J13" i="9" s="1"/>
  <c r="J12" i="9" s="1"/>
  <c r="J11" i="9" s="1"/>
  <c r="J10" i="9" s="1"/>
  <c r="J9" i="9" s="1"/>
  <c r="J8" i="9" s="1"/>
  <c r="J50" i="18"/>
  <c r="J49" i="18" s="1"/>
  <c r="J48" i="18" s="1"/>
  <c r="J47" i="18" s="1"/>
  <c r="K50" i="18"/>
  <c r="K49" i="18" s="1"/>
  <c r="K48" i="18" s="1"/>
  <c r="K47" i="18" s="1"/>
  <c r="I50" i="18"/>
  <c r="I49" i="18" s="1"/>
  <c r="I48" i="18" s="1"/>
  <c r="I47" i="18" s="1"/>
  <c r="K50" i="6"/>
  <c r="J50" i="6"/>
  <c r="J49" i="6" s="1"/>
  <c r="J48" i="6" s="1"/>
  <c r="K49" i="6" l="1"/>
  <c r="L50" i="6"/>
  <c r="K35" i="9"/>
  <c r="K34" i="9" s="1"/>
  <c r="K33" i="9" s="1"/>
  <c r="K32" i="9" s="1"/>
  <c r="K31" i="9" s="1"/>
  <c r="K30" i="9" s="1"/>
  <c r="K29" i="9" s="1"/>
  <c r="L35" i="9"/>
  <c r="L34" i="9" s="1"/>
  <c r="L33" i="9" s="1"/>
  <c r="L32" i="9" s="1"/>
  <c r="L31" i="9" s="1"/>
  <c r="L30" i="9" s="1"/>
  <c r="L29" i="9" s="1"/>
  <c r="J35" i="9"/>
  <c r="J34" i="9" s="1"/>
  <c r="J33" i="9" s="1"/>
  <c r="J32" i="9" s="1"/>
  <c r="J31" i="9" s="1"/>
  <c r="J30" i="9" s="1"/>
  <c r="J29" i="9" s="1"/>
  <c r="J79" i="18"/>
  <c r="J78" i="18" s="1"/>
  <c r="J77" i="18" s="1"/>
  <c r="J76" i="18" s="1"/>
  <c r="K79" i="18"/>
  <c r="K78" i="18" s="1"/>
  <c r="K77" i="18" s="1"/>
  <c r="K76" i="18" s="1"/>
  <c r="I79" i="18"/>
  <c r="I78" i="18" s="1"/>
  <c r="I77" i="18" s="1"/>
  <c r="I76" i="18" s="1"/>
  <c r="K79" i="6"/>
  <c r="J79" i="6"/>
  <c r="J78" i="6" s="1"/>
  <c r="J77" i="6" s="1"/>
  <c r="K78" i="6" l="1"/>
  <c r="L79" i="6"/>
  <c r="K48" i="6"/>
  <c r="L48" i="6" s="1"/>
  <c r="L49" i="6"/>
  <c r="K63" i="9"/>
  <c r="K62" i="9" s="1"/>
  <c r="K61" i="9" s="1"/>
  <c r="K60" i="9" s="1"/>
  <c r="K59" i="9" s="1"/>
  <c r="K58" i="9" s="1"/>
  <c r="K57" i="9" s="1"/>
  <c r="L63" i="9"/>
  <c r="L62" i="9" s="1"/>
  <c r="L61" i="9" s="1"/>
  <c r="L60" i="9" s="1"/>
  <c r="L59" i="9" s="1"/>
  <c r="L58" i="9" s="1"/>
  <c r="L57" i="9" s="1"/>
  <c r="J63" i="9"/>
  <c r="J62" i="9" s="1"/>
  <c r="J61" i="9" s="1"/>
  <c r="J60" i="9" s="1"/>
  <c r="J59" i="9" s="1"/>
  <c r="J58" i="9" s="1"/>
  <c r="J57" i="9" s="1"/>
  <c r="K77" i="6" l="1"/>
  <c r="L77" i="6" s="1"/>
  <c r="L78" i="6"/>
  <c r="K28" i="9"/>
  <c r="K27" i="9" s="1"/>
  <c r="K26" i="9" s="1"/>
  <c r="K25" i="9" s="1"/>
  <c r="K24" i="9" s="1"/>
  <c r="K23" i="9" s="1"/>
  <c r="K22" i="9" s="1"/>
  <c r="L28" i="9"/>
  <c r="L27" i="9" s="1"/>
  <c r="L26" i="9" s="1"/>
  <c r="L25" i="9" s="1"/>
  <c r="L24" i="9" s="1"/>
  <c r="L23" i="9" s="1"/>
  <c r="L22" i="9" s="1"/>
  <c r="J28" i="9"/>
  <c r="J27" i="9" s="1"/>
  <c r="J26" i="9" s="1"/>
  <c r="J25" i="9" s="1"/>
  <c r="J24" i="9" s="1"/>
  <c r="J23" i="9" s="1"/>
  <c r="J22" i="9" s="1"/>
  <c r="J54" i="18"/>
  <c r="J53" i="18" s="1"/>
  <c r="J52" i="18" s="1"/>
  <c r="J51" i="18" s="1"/>
  <c r="J46" i="18" s="1"/>
  <c r="K54" i="18"/>
  <c r="K53" i="18" s="1"/>
  <c r="K52" i="18" s="1"/>
  <c r="K51" i="18" s="1"/>
  <c r="I54" i="18"/>
  <c r="I53" i="18" s="1"/>
  <c r="I52" i="18" s="1"/>
  <c r="I51" i="18" s="1"/>
  <c r="I46" i="18" s="1"/>
  <c r="K54" i="6"/>
  <c r="J54" i="6"/>
  <c r="J53" i="6" s="1"/>
  <c r="J52" i="6" s="1"/>
  <c r="J47" i="6" s="1"/>
  <c r="K46" i="18" l="1"/>
  <c r="K53" i="6"/>
  <c r="L54" i="6"/>
  <c r="K154" i="9"/>
  <c r="K153" i="9" s="1"/>
  <c r="K152" i="9" s="1"/>
  <c r="K151" i="9" s="1"/>
  <c r="L154" i="9"/>
  <c r="L153" i="9" s="1"/>
  <c r="L152" i="9" s="1"/>
  <c r="L151" i="9" s="1"/>
  <c r="J154" i="9"/>
  <c r="J153" i="9" s="1"/>
  <c r="J152" i="9" s="1"/>
  <c r="J151" i="9" s="1"/>
  <c r="J92" i="18"/>
  <c r="J91" i="18" s="1"/>
  <c r="J90" i="18" s="1"/>
  <c r="J89" i="18" s="1"/>
  <c r="J88" i="18" s="1"/>
  <c r="J87" i="18" s="1"/>
  <c r="K92" i="18"/>
  <c r="K91" i="18" s="1"/>
  <c r="K90" i="18" s="1"/>
  <c r="K89" i="18" s="1"/>
  <c r="K88" i="18" s="1"/>
  <c r="K87" i="18" s="1"/>
  <c r="I92" i="18"/>
  <c r="I91" i="18" s="1"/>
  <c r="I90" i="18" s="1"/>
  <c r="I89" i="18" s="1"/>
  <c r="I88" i="18" s="1"/>
  <c r="I87" i="18" s="1"/>
  <c r="K92" i="6"/>
  <c r="J92" i="6"/>
  <c r="J91" i="6" s="1"/>
  <c r="J90" i="6" s="1"/>
  <c r="J89" i="6" s="1"/>
  <c r="J88" i="6" s="1"/>
  <c r="K91" i="6" l="1"/>
  <c r="L92" i="6"/>
  <c r="K52" i="6"/>
  <c r="L53" i="6"/>
  <c r="K113" i="9"/>
  <c r="K112" i="9" s="1"/>
  <c r="K111" i="9" s="1"/>
  <c r="K110" i="9" s="1"/>
  <c r="K109" i="9" s="1"/>
  <c r="K108" i="9" s="1"/>
  <c r="L113" i="9"/>
  <c r="L112" i="9" s="1"/>
  <c r="L111" i="9" s="1"/>
  <c r="L110" i="9" s="1"/>
  <c r="L109" i="9" s="1"/>
  <c r="L108" i="9" s="1"/>
  <c r="J113" i="9"/>
  <c r="J112" i="9" s="1"/>
  <c r="J111" i="9" s="1"/>
  <c r="J110" i="9" s="1"/>
  <c r="J109" i="9" s="1"/>
  <c r="J108" i="9" s="1"/>
  <c r="K85" i="9"/>
  <c r="K84" i="9" s="1"/>
  <c r="K83" i="9" s="1"/>
  <c r="K82" i="9" s="1"/>
  <c r="K81" i="9" s="1"/>
  <c r="K80" i="9" s="1"/>
  <c r="L85" i="9"/>
  <c r="L84" i="9" s="1"/>
  <c r="L83" i="9" s="1"/>
  <c r="L82" i="9" s="1"/>
  <c r="L81" i="9" s="1"/>
  <c r="L80" i="9" s="1"/>
  <c r="J85" i="9"/>
  <c r="J84" i="9" s="1"/>
  <c r="J83" i="9" s="1"/>
  <c r="J82" i="9" s="1"/>
  <c r="J81" i="9" s="1"/>
  <c r="J80" i="9" s="1"/>
  <c r="J32" i="18"/>
  <c r="J31" i="18" s="1"/>
  <c r="J30" i="18" s="1"/>
  <c r="K32" i="18"/>
  <c r="K31" i="18" s="1"/>
  <c r="K30" i="18" s="1"/>
  <c r="I32" i="18"/>
  <c r="I31" i="18" s="1"/>
  <c r="I30" i="18" s="1"/>
  <c r="J17" i="18"/>
  <c r="J16" i="18" s="1"/>
  <c r="J15" i="18" s="1"/>
  <c r="K17" i="18"/>
  <c r="K16" i="18" s="1"/>
  <c r="K15" i="18" s="1"/>
  <c r="I17" i="18"/>
  <c r="I16" i="18" s="1"/>
  <c r="I15" i="18" s="1"/>
  <c r="K32" i="6"/>
  <c r="K31" i="6" s="1"/>
  <c r="J32" i="6"/>
  <c r="J31" i="6" s="1"/>
  <c r="K17" i="6"/>
  <c r="J17" i="6"/>
  <c r="J16" i="6" s="1"/>
  <c r="D13" i="13"/>
  <c r="E13" i="13"/>
  <c r="C13" i="13"/>
  <c r="C25" i="1"/>
  <c r="K16" i="6" l="1"/>
  <c r="L16" i="6" s="1"/>
  <c r="L17" i="6"/>
  <c r="L32" i="6"/>
  <c r="K90" i="6"/>
  <c r="L91" i="6"/>
  <c r="K47" i="6"/>
  <c r="L47" i="6" s="1"/>
  <c r="L52" i="6"/>
  <c r="L31" i="6" l="1"/>
  <c r="K89" i="6"/>
  <c r="L90" i="6"/>
  <c r="C16" i="12"/>
  <c r="D20" i="1"/>
  <c r="C20" i="1"/>
  <c r="E20" i="1" l="1"/>
  <c r="K88" i="6"/>
  <c r="L88" i="6" s="1"/>
  <c r="L89" i="6"/>
  <c r="K110" i="6" l="1"/>
  <c r="J110" i="6"/>
  <c r="J109" i="6" s="1"/>
  <c r="J120" i="18"/>
  <c r="J119" i="18" s="1"/>
  <c r="J118" i="18" s="1"/>
  <c r="J117" i="18" s="1"/>
  <c r="J116" i="18" s="1"/>
  <c r="J115" i="18" s="1"/>
  <c r="J114" i="18" s="1"/>
  <c r="K120" i="18"/>
  <c r="I120" i="18"/>
  <c r="I119" i="18" s="1"/>
  <c r="I118" i="18" s="1"/>
  <c r="I117" i="18" s="1"/>
  <c r="I116" i="18" s="1"/>
  <c r="I115" i="18" s="1"/>
  <c r="J113" i="18"/>
  <c r="J112" i="18" s="1"/>
  <c r="J111" i="18" s="1"/>
  <c r="K113" i="18"/>
  <c r="K112" i="18" s="1"/>
  <c r="K111" i="18" s="1"/>
  <c r="I113" i="18"/>
  <c r="I112" i="18" s="1"/>
  <c r="I111" i="18" s="1"/>
  <c r="J110" i="18"/>
  <c r="J109" i="18" s="1"/>
  <c r="J108" i="18" s="1"/>
  <c r="K110" i="18"/>
  <c r="K109" i="18" s="1"/>
  <c r="K108" i="18" s="1"/>
  <c r="I110" i="18"/>
  <c r="I109" i="18" s="1"/>
  <c r="I108" i="18" s="1"/>
  <c r="J75" i="18"/>
  <c r="J74" i="18" s="1"/>
  <c r="J73" i="18" s="1"/>
  <c r="J72" i="18" s="1"/>
  <c r="J71" i="18" s="1"/>
  <c r="J70" i="18" s="1"/>
  <c r="K70" i="18" s="1"/>
  <c r="K75" i="18"/>
  <c r="K74" i="18" s="1"/>
  <c r="K73" i="18" s="1"/>
  <c r="K72" i="18" s="1"/>
  <c r="K71" i="18" s="1"/>
  <c r="I75" i="18"/>
  <c r="I74" i="18" s="1"/>
  <c r="I73" i="18" s="1"/>
  <c r="I72" i="18" s="1"/>
  <c r="I71" i="18" s="1"/>
  <c r="I70" i="18" s="1"/>
  <c r="J63" i="18"/>
  <c r="J62" i="18" s="1"/>
  <c r="K63" i="18"/>
  <c r="K62" i="18" s="1"/>
  <c r="I63" i="18"/>
  <c r="I62" i="18" s="1"/>
  <c r="J61" i="18"/>
  <c r="K61" i="18"/>
  <c r="I61" i="18"/>
  <c r="J61" i="6"/>
  <c r="J39" i="18"/>
  <c r="J38" i="18" s="1"/>
  <c r="J37" i="18" s="1"/>
  <c r="J36" i="18" s="1"/>
  <c r="J35" i="18" s="1"/>
  <c r="K39" i="18"/>
  <c r="I39" i="18"/>
  <c r="I38" i="18" s="1"/>
  <c r="I37" i="18" s="1"/>
  <c r="I36" i="18" s="1"/>
  <c r="I35" i="18" s="1"/>
  <c r="J29" i="18"/>
  <c r="J27" i="18" s="1"/>
  <c r="K29" i="18"/>
  <c r="I29" i="18"/>
  <c r="I27" i="18" s="1"/>
  <c r="J26" i="18"/>
  <c r="J25" i="18" s="1"/>
  <c r="K26" i="18"/>
  <c r="K25" i="18" s="1"/>
  <c r="I26" i="18"/>
  <c r="J23" i="18"/>
  <c r="K23" i="18"/>
  <c r="I23" i="18"/>
  <c r="J14" i="18"/>
  <c r="K14" i="18"/>
  <c r="I14" i="18"/>
  <c r="K79" i="9"/>
  <c r="L79" i="9"/>
  <c r="K138" i="9"/>
  <c r="L138" i="9"/>
  <c r="J138" i="9"/>
  <c r="K132" i="9"/>
  <c r="L132" i="9"/>
  <c r="J132" i="9"/>
  <c r="J79" i="9"/>
  <c r="K127" i="18"/>
  <c r="K126" i="18" s="1"/>
  <c r="K125" i="18" s="1"/>
  <c r="K124" i="18" s="1"/>
  <c r="K123" i="18" s="1"/>
  <c r="K122" i="18" s="1"/>
  <c r="K121" i="18" s="1"/>
  <c r="J127" i="18"/>
  <c r="J126" i="18" s="1"/>
  <c r="J125" i="18" s="1"/>
  <c r="J124" i="18" s="1"/>
  <c r="J123" i="18" s="1"/>
  <c r="J122" i="18" s="1"/>
  <c r="J121" i="18" s="1"/>
  <c r="I127" i="18"/>
  <c r="I126" i="18" s="1"/>
  <c r="I125" i="18" s="1"/>
  <c r="I124" i="18" s="1"/>
  <c r="I123" i="18" s="1"/>
  <c r="I122" i="18" s="1"/>
  <c r="I121" i="18" s="1"/>
  <c r="K45" i="18"/>
  <c r="K44" i="18" s="1"/>
  <c r="K43" i="18" s="1"/>
  <c r="K42" i="18" s="1"/>
  <c r="K41" i="18" s="1"/>
  <c r="K40" i="18" s="1"/>
  <c r="J45" i="18"/>
  <c r="J44" i="18" s="1"/>
  <c r="J43" i="18" s="1"/>
  <c r="J42" i="18" s="1"/>
  <c r="J41" i="18" s="1"/>
  <c r="J40" i="18" s="1"/>
  <c r="I45" i="18"/>
  <c r="I44" i="18" s="1"/>
  <c r="I43" i="18" s="1"/>
  <c r="I42" i="18" s="1"/>
  <c r="I41" i="18" s="1"/>
  <c r="I40" i="18" s="1"/>
  <c r="J26" i="6"/>
  <c r="D25" i="1"/>
  <c r="E12" i="13"/>
  <c r="E11" i="13" s="1"/>
  <c r="D12" i="13"/>
  <c r="D11" i="13" s="1"/>
  <c r="C12" i="13"/>
  <c r="C11" i="13" s="1"/>
  <c r="C10" i="13" s="1"/>
  <c r="E8" i="13"/>
  <c r="E7" i="13" s="1"/>
  <c r="D8" i="13"/>
  <c r="D7" i="13" s="1"/>
  <c r="C8" i="13"/>
  <c r="C7" i="13" s="1"/>
  <c r="E16" i="12"/>
  <c r="D16" i="12"/>
  <c r="E12" i="12"/>
  <c r="D12" i="12"/>
  <c r="C12" i="12"/>
  <c r="E8" i="12"/>
  <c r="D8" i="12"/>
  <c r="C8" i="12"/>
  <c r="K26" i="6"/>
  <c r="K23" i="6"/>
  <c r="J23" i="6"/>
  <c r="K14" i="6"/>
  <c r="J14" i="6"/>
  <c r="J13" i="6" s="1"/>
  <c r="J12" i="6" s="1"/>
  <c r="K106" i="9"/>
  <c r="K105" i="9" s="1"/>
  <c r="K104" i="9" s="1"/>
  <c r="K99" i="9" s="1"/>
  <c r="K39" i="6"/>
  <c r="J39" i="6"/>
  <c r="J38" i="6" s="1"/>
  <c r="J106" i="9"/>
  <c r="J105" i="9" s="1"/>
  <c r="K45" i="6"/>
  <c r="J45" i="6"/>
  <c r="J44" i="6" s="1"/>
  <c r="K63" i="6"/>
  <c r="J63" i="6"/>
  <c r="K61" i="6"/>
  <c r="L61" i="6" s="1"/>
  <c r="K75" i="6"/>
  <c r="J75" i="6"/>
  <c r="J74" i="6" s="1"/>
  <c r="J73" i="6" s="1"/>
  <c r="J72" i="6" s="1"/>
  <c r="J71" i="6" s="1"/>
  <c r="K113" i="6"/>
  <c r="J113" i="6"/>
  <c r="J112" i="6" s="1"/>
  <c r="K120" i="6"/>
  <c r="J120" i="6"/>
  <c r="J119" i="6" s="1"/>
  <c r="J118" i="6" s="1"/>
  <c r="J117" i="6" s="1"/>
  <c r="J116" i="6" s="1"/>
  <c r="J115" i="6" s="1"/>
  <c r="K127" i="6"/>
  <c r="J127" i="6"/>
  <c r="J126" i="6" s="1"/>
  <c r="D10" i="1"/>
  <c r="D12" i="1"/>
  <c r="E12" i="1" s="1"/>
  <c r="D14" i="1"/>
  <c r="C14" i="1"/>
  <c r="C12" i="1"/>
  <c r="C10" i="1"/>
  <c r="C9" i="1" s="1"/>
  <c r="E14" i="1" l="1"/>
  <c r="D9" i="1"/>
  <c r="E9" i="1" s="1"/>
  <c r="E10" i="1"/>
  <c r="E25" i="1"/>
  <c r="K27" i="18"/>
  <c r="L23" i="6"/>
  <c r="K44" i="6"/>
  <c r="L44" i="6" s="1"/>
  <c r="L45" i="6"/>
  <c r="K119" i="6"/>
  <c r="L119" i="6" s="1"/>
  <c r="L120" i="6"/>
  <c r="K38" i="6"/>
  <c r="L38" i="6" s="1"/>
  <c r="L173" i="9" s="1"/>
  <c r="L172" i="9" s="1"/>
  <c r="L171" i="9" s="1"/>
  <c r="L39" i="6"/>
  <c r="K126" i="6"/>
  <c r="L126" i="6" s="1"/>
  <c r="L127" i="6"/>
  <c r="K112" i="6"/>
  <c r="L112" i="6" s="1"/>
  <c r="L113" i="6"/>
  <c r="K109" i="6"/>
  <c r="L109" i="6" s="1"/>
  <c r="L110" i="6"/>
  <c r="K74" i="6"/>
  <c r="L75" i="6"/>
  <c r="K13" i="6"/>
  <c r="L14" i="6"/>
  <c r="K98" i="9"/>
  <c r="L26" i="6"/>
  <c r="L98" i="9" s="1"/>
  <c r="L63" i="6"/>
  <c r="D8" i="1"/>
  <c r="C8" i="1"/>
  <c r="J107" i="18"/>
  <c r="J108" i="6"/>
  <c r="J107" i="6" s="1"/>
  <c r="J94" i="6" s="1"/>
  <c r="I107" i="18"/>
  <c r="I106" i="18" s="1"/>
  <c r="I93" i="18" s="1"/>
  <c r="J98" i="9"/>
  <c r="J25" i="6"/>
  <c r="J21" i="6" s="1"/>
  <c r="J22" i="6"/>
  <c r="K119" i="18"/>
  <c r="K118" i="18" s="1"/>
  <c r="K117" i="18" s="1"/>
  <c r="K116" i="18" s="1"/>
  <c r="K115" i="18" s="1"/>
  <c r="K114" i="18" s="1"/>
  <c r="K38" i="18"/>
  <c r="K37" i="18" s="1"/>
  <c r="K36" i="18" s="1"/>
  <c r="K35" i="18" s="1"/>
  <c r="K137" i="9"/>
  <c r="K136" i="9" s="1"/>
  <c r="K133" i="9" s="1"/>
  <c r="K131" i="9"/>
  <c r="K130" i="9" s="1"/>
  <c r="K127" i="9" s="1"/>
  <c r="K92" i="9"/>
  <c r="K91" i="9" s="1"/>
  <c r="K90" i="9" s="1"/>
  <c r="K144" i="9"/>
  <c r="L162" i="9"/>
  <c r="L161" i="9" s="1"/>
  <c r="L160" i="9" s="1"/>
  <c r="K167" i="9"/>
  <c r="K166" i="9" s="1"/>
  <c r="K165" i="9" s="1"/>
  <c r="K164" i="9" s="1"/>
  <c r="K163" i="9" s="1"/>
  <c r="L107" i="9"/>
  <c r="L106" i="9" s="1"/>
  <c r="L105" i="9" s="1"/>
  <c r="L104" i="9" s="1"/>
  <c r="L92" i="9"/>
  <c r="L91" i="9" s="1"/>
  <c r="L90" i="9" s="1"/>
  <c r="K126" i="9"/>
  <c r="L144" i="9"/>
  <c r="L143" i="9" s="1"/>
  <c r="L142" i="9" s="1"/>
  <c r="L139" i="9" s="1"/>
  <c r="K150" i="9"/>
  <c r="K149" i="9" s="1"/>
  <c r="K148" i="9" s="1"/>
  <c r="K145" i="9" s="1"/>
  <c r="J162" i="9"/>
  <c r="L167" i="9"/>
  <c r="L166" i="9" s="1"/>
  <c r="L165" i="9" s="1"/>
  <c r="L164" i="9" s="1"/>
  <c r="L163" i="9" s="1"/>
  <c r="J92" i="9"/>
  <c r="J91" i="9" s="1"/>
  <c r="J90" i="9" s="1"/>
  <c r="J89" i="9" s="1"/>
  <c r="J88" i="9" s="1"/>
  <c r="J87" i="9" s="1"/>
  <c r="L126" i="9"/>
  <c r="J144" i="9"/>
  <c r="J143" i="9" s="1"/>
  <c r="J142" i="9" s="1"/>
  <c r="J139" i="9" s="1"/>
  <c r="L150" i="9"/>
  <c r="L149" i="9" s="1"/>
  <c r="L148" i="9" s="1"/>
  <c r="L145" i="9" s="1"/>
  <c r="J167" i="9"/>
  <c r="I25" i="18"/>
  <c r="J126" i="9"/>
  <c r="J150" i="9"/>
  <c r="K162" i="9"/>
  <c r="K161" i="9" s="1"/>
  <c r="K160" i="9" s="1"/>
  <c r="L78" i="9"/>
  <c r="L77" i="9" s="1"/>
  <c r="L74" i="9" s="1"/>
  <c r="L73" i="9" s="1"/>
  <c r="J137" i="9"/>
  <c r="J136" i="9" s="1"/>
  <c r="J133" i="9" s="1"/>
  <c r="J104" i="9"/>
  <c r="J99" i="9" s="1"/>
  <c r="L99" i="9" s="1"/>
  <c r="I114" i="18"/>
  <c r="I60" i="18"/>
  <c r="I59" i="18" s="1"/>
  <c r="I13" i="18"/>
  <c r="I12" i="18" s="1"/>
  <c r="I11" i="18" s="1"/>
  <c r="K60" i="18"/>
  <c r="I22" i="18"/>
  <c r="I21" i="18" s="1"/>
  <c r="K13" i="18"/>
  <c r="K12" i="18" s="1"/>
  <c r="K11" i="18" s="1"/>
  <c r="J22" i="18"/>
  <c r="J21" i="18" s="1"/>
  <c r="J20" i="18" s="1"/>
  <c r="J13" i="18"/>
  <c r="J12" i="18" s="1"/>
  <c r="J11" i="18" s="1"/>
  <c r="J10" i="18" s="1"/>
  <c r="J24" i="18"/>
  <c r="J60" i="18"/>
  <c r="J59" i="18" s="1"/>
  <c r="K22" i="18"/>
  <c r="K21" i="18" s="1"/>
  <c r="K22" i="6"/>
  <c r="L22" i="6" s="1"/>
  <c r="K60" i="6"/>
  <c r="E10" i="13"/>
  <c r="D10" i="13"/>
  <c r="J125" i="6"/>
  <c r="J124" i="6" s="1"/>
  <c r="J123" i="6" s="1"/>
  <c r="J122" i="6" s="1"/>
  <c r="J60" i="6"/>
  <c r="J59" i="6" s="1"/>
  <c r="J58" i="6" s="1"/>
  <c r="J78" i="9"/>
  <c r="J77" i="9" s="1"/>
  <c r="L131" i="9"/>
  <c r="L130" i="9" s="1"/>
  <c r="J37" i="6"/>
  <c r="J36" i="6" s="1"/>
  <c r="J173" i="9"/>
  <c r="J172" i="9" s="1"/>
  <c r="J171" i="9" s="1"/>
  <c r="K78" i="9"/>
  <c r="K77" i="9" s="1"/>
  <c r="K25" i="6"/>
  <c r="K21" i="6" s="1"/>
  <c r="J131" i="9"/>
  <c r="J130" i="9" s="1"/>
  <c r="J43" i="6"/>
  <c r="J42" i="6" s="1"/>
  <c r="J41" i="6" s="1"/>
  <c r="K37" i="6" l="1"/>
  <c r="J58" i="18"/>
  <c r="J57" i="18" s="1"/>
  <c r="J56" i="18" s="1"/>
  <c r="J55" i="18" s="1"/>
  <c r="K59" i="18"/>
  <c r="E8" i="1"/>
  <c r="K58" i="18"/>
  <c r="K57" i="18" s="1"/>
  <c r="K56" i="18" s="1"/>
  <c r="K55" i="18" s="1"/>
  <c r="J120" i="9"/>
  <c r="K120" i="9"/>
  <c r="L120" i="9" s="1"/>
  <c r="L119" i="9" s="1"/>
  <c r="J106" i="18"/>
  <c r="J93" i="18" s="1"/>
  <c r="K107" i="18"/>
  <c r="K106" i="18" s="1"/>
  <c r="K173" i="9"/>
  <c r="K172" i="9" s="1"/>
  <c r="K171" i="9" s="1"/>
  <c r="K108" i="6"/>
  <c r="K107" i="6" s="1"/>
  <c r="K94" i="6" s="1"/>
  <c r="K43" i="6"/>
  <c r="K42" i="6" s="1"/>
  <c r="L21" i="6"/>
  <c r="L25" i="6"/>
  <c r="K73" i="6"/>
  <c r="L74" i="6"/>
  <c r="K125" i="6"/>
  <c r="K118" i="6"/>
  <c r="K36" i="6"/>
  <c r="L36" i="6" s="1"/>
  <c r="L37" i="6"/>
  <c r="K59" i="6"/>
  <c r="L60" i="6"/>
  <c r="K12" i="6"/>
  <c r="L13" i="6"/>
  <c r="J161" i="9"/>
  <c r="J160" i="9" s="1"/>
  <c r="J159" i="9" s="1"/>
  <c r="J158" i="9" s="1"/>
  <c r="J166" i="9"/>
  <c r="J165" i="9" s="1"/>
  <c r="J164" i="9" s="1"/>
  <c r="J163" i="9" s="1"/>
  <c r="K143" i="9"/>
  <c r="K142" i="9" s="1"/>
  <c r="K139" i="9" s="1"/>
  <c r="J149" i="9"/>
  <c r="J148" i="9" s="1"/>
  <c r="J145" i="9" s="1"/>
  <c r="J19" i="18"/>
  <c r="J18" i="18" s="1"/>
  <c r="J9" i="18"/>
  <c r="J8" i="18" s="1"/>
  <c r="K10" i="18"/>
  <c r="K9" i="18" s="1"/>
  <c r="I10" i="18"/>
  <c r="I9" i="18" s="1"/>
  <c r="K147" i="9"/>
  <c r="K146" i="9" s="1"/>
  <c r="J125" i="9"/>
  <c r="J124" i="9" s="1"/>
  <c r="J123" i="9" s="1"/>
  <c r="J122" i="9" s="1"/>
  <c r="L125" i="9"/>
  <c r="L124" i="9" s="1"/>
  <c r="L121" i="9" s="1"/>
  <c r="J141" i="9"/>
  <c r="J140" i="9" s="1"/>
  <c r="L147" i="9"/>
  <c r="L146" i="9" s="1"/>
  <c r="K157" i="9"/>
  <c r="K57" i="6"/>
  <c r="K135" i="9"/>
  <c r="K134" i="9" s="1"/>
  <c r="I24" i="18"/>
  <c r="I20" i="18" s="1"/>
  <c r="K20" i="18" s="1"/>
  <c r="K19" i="18" s="1"/>
  <c r="K18" i="18" s="1"/>
  <c r="K129" i="9"/>
  <c r="K128" i="9" s="1"/>
  <c r="I86" i="18"/>
  <c r="J135" i="9"/>
  <c r="J134" i="9" s="1"/>
  <c r="L141" i="9"/>
  <c r="L140" i="9" s="1"/>
  <c r="L76" i="9"/>
  <c r="L75" i="9" s="1"/>
  <c r="K74" i="9"/>
  <c r="K73" i="9" s="1"/>
  <c r="K76" i="9"/>
  <c r="K75" i="9" s="1"/>
  <c r="K168" i="9"/>
  <c r="K170" i="9"/>
  <c r="K169" i="9" s="1"/>
  <c r="J74" i="9"/>
  <c r="J73" i="9" s="1"/>
  <c r="J76" i="9"/>
  <c r="J75" i="9" s="1"/>
  <c r="J168" i="9"/>
  <c r="J170" i="9"/>
  <c r="J169" i="9" s="1"/>
  <c r="L168" i="9"/>
  <c r="L170" i="9"/>
  <c r="L169" i="9" s="1"/>
  <c r="K159" i="9"/>
  <c r="K158" i="9" s="1"/>
  <c r="L159" i="9"/>
  <c r="L158" i="9" s="1"/>
  <c r="J127" i="9"/>
  <c r="J129" i="9"/>
  <c r="J128" i="9" s="1"/>
  <c r="L127" i="9"/>
  <c r="L129" i="9"/>
  <c r="L128" i="9" s="1"/>
  <c r="L87" i="9"/>
  <c r="L89" i="9"/>
  <c r="L88" i="9" s="1"/>
  <c r="K87" i="9"/>
  <c r="K89" i="9"/>
  <c r="K88" i="9" s="1"/>
  <c r="K125" i="9"/>
  <c r="K124" i="9" s="1"/>
  <c r="I58" i="18"/>
  <c r="I57" i="18" s="1"/>
  <c r="I56" i="18" s="1"/>
  <c r="I55" i="18" s="1"/>
  <c r="C28" i="1"/>
  <c r="D28" i="1"/>
  <c r="D19" i="1" s="1"/>
  <c r="D7" i="1" s="1"/>
  <c r="L137" i="9"/>
  <c r="L136" i="9" s="1"/>
  <c r="J57" i="6"/>
  <c r="J56" i="6" s="1"/>
  <c r="J87" i="6"/>
  <c r="K97" i="9"/>
  <c r="K96" i="9" s="1"/>
  <c r="K20" i="6"/>
  <c r="K19" i="6" s="1"/>
  <c r="J20" i="6"/>
  <c r="J19" i="6" s="1"/>
  <c r="J97" i="9"/>
  <c r="J96" i="9" s="1"/>
  <c r="L97" i="9"/>
  <c r="L96" i="9" s="1"/>
  <c r="K24" i="18" l="1"/>
  <c r="K119" i="9"/>
  <c r="J86" i="18"/>
  <c r="K86" i="18" s="1"/>
  <c r="K93" i="18"/>
  <c r="L108" i="6"/>
  <c r="L43" i="6"/>
  <c r="L107" i="6"/>
  <c r="K56" i="6"/>
  <c r="L56" i="6" s="1"/>
  <c r="L57" i="6"/>
  <c r="K41" i="6"/>
  <c r="L42" i="6"/>
  <c r="K58" i="6"/>
  <c r="L58" i="6" s="1"/>
  <c r="L59" i="6"/>
  <c r="K124" i="6"/>
  <c r="L125" i="6"/>
  <c r="L12" i="6"/>
  <c r="K11" i="6"/>
  <c r="K10" i="6" s="1"/>
  <c r="K72" i="6"/>
  <c r="K71" i="6" s="1"/>
  <c r="L73" i="6"/>
  <c r="L19" i="6"/>
  <c r="L20" i="6"/>
  <c r="K117" i="6"/>
  <c r="L118" i="6"/>
  <c r="E28" i="1"/>
  <c r="J157" i="9"/>
  <c r="L157" i="9" s="1"/>
  <c r="C19" i="1"/>
  <c r="C7" i="1" s="1"/>
  <c r="K141" i="9"/>
  <c r="K140" i="9" s="1"/>
  <c r="J147" i="9"/>
  <c r="J146" i="9" s="1"/>
  <c r="I19" i="18"/>
  <c r="I18" i="18" s="1"/>
  <c r="I8" i="18" s="1"/>
  <c r="I7" i="18" s="1"/>
  <c r="L123" i="9"/>
  <c r="L122" i="9" s="1"/>
  <c r="J121" i="9"/>
  <c r="L133" i="9"/>
  <c r="L135" i="9"/>
  <c r="L134" i="9" s="1"/>
  <c r="K121" i="9"/>
  <c r="K123" i="9"/>
  <c r="K122" i="9" s="1"/>
  <c r="L95" i="9"/>
  <c r="L94" i="9" s="1"/>
  <c r="J95" i="9"/>
  <c r="J94" i="9" s="1"/>
  <c r="J93" i="9" s="1"/>
  <c r="J86" i="9" s="1"/>
  <c r="J72" i="9" s="1"/>
  <c r="K95" i="9"/>
  <c r="K94" i="9" s="1"/>
  <c r="K93" i="9" s="1"/>
  <c r="K86" i="9" s="1"/>
  <c r="L86" i="9" s="1"/>
  <c r="J119" i="9"/>
  <c r="J7" i="18" l="1"/>
  <c r="K7" i="18" s="1"/>
  <c r="E19" i="1"/>
  <c r="K8" i="18"/>
  <c r="K72" i="9"/>
  <c r="L93" i="9"/>
  <c r="L41" i="6"/>
  <c r="K9" i="6"/>
  <c r="K116" i="6"/>
  <c r="L117" i="6"/>
  <c r="L71" i="6"/>
  <c r="L72" i="6"/>
  <c r="K123" i="6"/>
  <c r="L124" i="6"/>
  <c r="K87" i="6"/>
  <c r="L87" i="6" s="1"/>
  <c r="L94" i="6"/>
  <c r="E7" i="1"/>
  <c r="J7" i="9"/>
  <c r="D17" i="13"/>
  <c r="C17" i="13"/>
  <c r="C16" i="13" s="1"/>
  <c r="C15" i="13" s="1"/>
  <c r="L72" i="9" l="1"/>
  <c r="K7" i="9"/>
  <c r="L7" i="9" s="1"/>
  <c r="D16" i="13"/>
  <c r="E17" i="13"/>
  <c r="K122" i="6"/>
  <c r="L123" i="6"/>
  <c r="K115" i="6"/>
  <c r="L115" i="6" s="1"/>
  <c r="L116" i="6"/>
  <c r="J11" i="6"/>
  <c r="D15" i="13" l="1"/>
  <c r="E15" i="13" s="1"/>
  <c r="E16" i="13"/>
  <c r="L122" i="6"/>
  <c r="K8" i="6"/>
  <c r="J10" i="6"/>
  <c r="L11" i="6"/>
  <c r="J9" i="6" l="1"/>
  <c r="J8" i="6" s="1"/>
  <c r="L10" i="6"/>
  <c r="K7" i="6"/>
  <c r="L9" i="6" l="1"/>
  <c r="L8" i="6" s="1"/>
  <c r="D20" i="13"/>
  <c r="D19" i="13" l="1"/>
  <c r="J7" i="6"/>
  <c r="D18" i="13" l="1"/>
  <c r="C20" i="13"/>
  <c r="L7" i="6"/>
  <c r="C19" i="13" l="1"/>
  <c r="E20" i="13"/>
  <c r="D14" i="13"/>
  <c r="D6" i="13" l="1"/>
  <c r="C18" i="13"/>
  <c r="E19" i="13"/>
  <c r="C14" i="13" l="1"/>
  <c r="E18" i="13"/>
  <c r="C6" i="13" l="1"/>
  <c r="E6" i="13" s="1"/>
  <c r="E14" i="13"/>
</calcChain>
</file>

<file path=xl/sharedStrings.xml><?xml version="1.0" encoding="utf-8"?>
<sst xmlns="http://schemas.openxmlformats.org/spreadsheetml/2006/main" count="2391" uniqueCount="249">
  <si>
    <t>(тыс.рублей)</t>
  </si>
  <si>
    <t>Код бюджетной классификации доходов бюджета</t>
  </si>
  <si>
    <t>Наименование доходов</t>
  </si>
  <si>
    <t xml:space="preserve">Сумма </t>
  </si>
  <si>
    <t>ВСЕГО ДОХОДОВ</t>
  </si>
  <si>
    <t>НАЛОГИ НА ПРИБЫЛЬ, ДОХОДЫ</t>
  </si>
  <si>
    <t>00010102000010000110</t>
  </si>
  <si>
    <t>Налог на доходы физических лиц</t>
  </si>
  <si>
    <t>Земельный налог</t>
  </si>
  <si>
    <t>Наименование</t>
  </si>
  <si>
    <t>Рз</t>
  </si>
  <si>
    <t>ВР</t>
  </si>
  <si>
    <t>Общегосударственные вопросы</t>
  </si>
  <si>
    <t>01</t>
  </si>
  <si>
    <t>04</t>
  </si>
  <si>
    <t>Обслуживание государственного и муниципального долга</t>
  </si>
  <si>
    <t>05</t>
  </si>
  <si>
    <t>Жилищно-коммунальное хозяйство</t>
  </si>
  <si>
    <t>Адм</t>
  </si>
  <si>
    <t>ВСЕГО</t>
  </si>
  <si>
    <t>1</t>
  </si>
  <si>
    <t>2</t>
  </si>
  <si>
    <t xml:space="preserve"> </t>
  </si>
  <si>
    <t>Пенсионное обеспечение</t>
  </si>
  <si>
    <t>02</t>
  </si>
  <si>
    <t>03</t>
  </si>
  <si>
    <t>09</t>
  </si>
  <si>
    <t>10</t>
  </si>
  <si>
    <t>13</t>
  </si>
  <si>
    <t>Функционирование высшего должностного лица субъекта Российской Федерации и муниципального образования</t>
  </si>
  <si>
    <t>65</t>
  </si>
  <si>
    <t>Расходы на выплаты по оплате труда высшего должностного лица муниципального образования</t>
  </si>
  <si>
    <t>00</t>
  </si>
  <si>
    <t>41150</t>
  </si>
  <si>
    <t>Расходы на выплаты по оплате труда работников органов местного самоуправления</t>
  </si>
  <si>
    <t>41110</t>
  </si>
  <si>
    <t>41120</t>
  </si>
  <si>
    <t>Прочая закупка товаров, работ и услуг</t>
  </si>
  <si>
    <t>77150</t>
  </si>
  <si>
    <t>Резервные фонды</t>
  </si>
  <si>
    <t>11</t>
  </si>
  <si>
    <t>41180</t>
  </si>
  <si>
    <t>Резервные средства</t>
  </si>
  <si>
    <t>89</t>
  </si>
  <si>
    <t>870</t>
  </si>
  <si>
    <t>Национальная оборона</t>
  </si>
  <si>
    <t>Мобилизационная и вневойсковая подготовка</t>
  </si>
  <si>
    <t>51180</t>
  </si>
  <si>
    <t>Национальная экономика</t>
  </si>
  <si>
    <t>Дорожное хозяйство (дорожные фонды)</t>
  </si>
  <si>
    <t>Коммунальное хозяйство</t>
  </si>
  <si>
    <t>Благоустройство</t>
  </si>
  <si>
    <t>Уличное освещение</t>
  </si>
  <si>
    <t>Социальная политика</t>
  </si>
  <si>
    <t xml:space="preserve">Доплаты к пенсиям муниципальных служащих </t>
  </si>
  <si>
    <t>03010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</si>
  <si>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</si>
  <si>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</si>
  <si>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Обслуживание муниципального долга</t>
  </si>
  <si>
    <t>Сумма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</si>
  <si>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</si>
  <si>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 xml:space="preserve">Резервные фонды </t>
  </si>
  <si>
    <t>41240</t>
  </si>
  <si>
    <t>00010000000000000000</t>
  </si>
  <si>
    <t>00010100000000000000</t>
  </si>
  <si>
    <t>00010600000000000000</t>
  </si>
  <si>
    <t>00010606000000000110</t>
  </si>
  <si>
    <t>НАЛОГОВЫЕ И НЕНАЛОГОВЫЕ ДОХОДЫ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</si>
  <si>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</si>
  <si>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</si>
  <si>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НАЛОГИ НА ИМУЩЕСТВО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</si>
  <si>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</si>
  <si>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</si>
  <si>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</si>
  <si>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</si>
  <si>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</si>
  <si>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</si>
  <si>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00020200000000000000</t>
  </si>
  <si>
    <t>БЕЗВОЗМЕЗДНЫЕ ПОСТУПЛЕНИЯ ОТ ДРУГИХ БЮДЖЕТОВ БЮДЖЕТНОЙ СИСТЕМЫ РОССИЙСКОЙ ФЕДЕРАЦИИ</t>
  </si>
  <si>
    <t>00020230000000000150</t>
  </si>
  <si>
    <t>Субвенции бюджетам бюджетной системы Российской Федерации</t>
  </si>
  <si>
    <t xml:space="preserve">Субвенции бюджетам сельских поселений на осуществление первичного воинского учета на территориях, где отсутствуют военные комиссариаты 
</t>
  </si>
  <si>
    <t>00020240000000000150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</si>
  <si>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</si>
  <si>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</si>
  <si>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Обслуживание государственного (муниципального) долга</t>
  </si>
  <si>
    <t>700</t>
  </si>
  <si>
    <t>Доплаты к пенсиям муниципальных служащих Республики Мордовия</t>
  </si>
  <si>
    <t>Социальное обеспечение и иные выплаты населению</t>
  </si>
  <si>
    <t>Публичные нормативные социальные выплаты гражданам</t>
  </si>
  <si>
    <t>300</t>
  </si>
  <si>
    <t>310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</si>
  <si>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</si>
  <si>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</si>
  <si>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200</t>
  </si>
  <si>
    <t>240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</si>
  <si>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</si>
  <si>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</si>
  <si>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100</t>
  </si>
  <si>
    <t>120</t>
  </si>
  <si>
    <t>Иные бюджетные ассигнования</t>
  </si>
  <si>
    <t>800</t>
  </si>
  <si>
    <t>Уплата налогов, сборов и иных платежей</t>
  </si>
  <si>
    <t>66</t>
  </si>
  <si>
    <t>850</t>
  </si>
  <si>
    <t>Расходы на выплаты по оплате труда высшего должностного лица</t>
  </si>
  <si>
    <t>№ п/п</t>
  </si>
  <si>
    <t>I</t>
  </si>
  <si>
    <t>Кредиты кредитных организаций в валюте Российской Федерации</t>
  </si>
  <si>
    <t>в том числе</t>
  </si>
  <si>
    <t>Объем привлечения</t>
  </si>
  <si>
    <t>Бюджетные кредиты от других бюджетов бюджетной системы Российской Федерации</t>
  </si>
  <si>
    <t>Код</t>
  </si>
  <si>
    <t>000 01 00 00 00 00 0000 000</t>
  </si>
  <si>
    <t>ИСТОЧНИКИ ВНУТРЕННЕГО ФИНАНСИРОВАНИЯ ДЕФИЦИТОВ БЮДЖЕТОВ</t>
  </si>
  <si>
    <t>000 01 02 00 00 00 0000 000</t>
  </si>
  <si>
    <t>000 01 02 00 00 00 0000 700</t>
  </si>
  <si>
    <t>Получение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</si>
  <si>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</si>
  <si>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</si>
  <si>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</si>
  <si>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</si>
  <si>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</si>
  <si>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</si>
  <si>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(тыс.руб.)</t>
  </si>
  <si>
    <t>000 01 02 00 00 10 0000 710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</si>
  <si>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</si>
  <si>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Дотации бюджетам сельских поселений на выравнивание бюджетной обеспеченности</t>
  </si>
  <si>
    <t>Высшее должностное лицо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</si>
  <si>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</si>
  <si>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 xml:space="preserve">Обеспечение деятельности администрации </t>
  </si>
  <si>
    <t>Непрограммные расходы в рамках обеспечения деятельности администрации</t>
  </si>
  <si>
    <t xml:space="preserve">Прочие мероприятия по благоустройству </t>
  </si>
  <si>
    <t>Обеспечение деятельности администрации</t>
  </si>
  <si>
    <t>12</t>
  </si>
  <si>
    <t>Прочие мероприятия по благоустройству</t>
  </si>
  <si>
    <t>000 01 03 00 00 00 0000 000</t>
  </si>
  <si>
    <t>000 01 03 01 00 00 0000 000</t>
  </si>
  <si>
    <t>000 01 03 01 00 10 0000 800</t>
  </si>
  <si>
    <t>000 01 03 01 00 10 0000 810</t>
  </si>
  <si>
    <t>000 01 05 00 00 00 0000 000</t>
  </si>
  <si>
    <t>000 01 05 02 00 00 0000 500</t>
  </si>
  <si>
    <t>000 01 05 02 01 00 0000 510</t>
  </si>
  <si>
    <t>000 01 05 02 01 10 0000 510</t>
  </si>
  <si>
    <t>000 01 05 02 00 00 0000 600</t>
  </si>
  <si>
    <t>000 01 05 02 01 00 0000 610</t>
  </si>
  <si>
    <t>000 01 05 02 01 10 0000 610</t>
  </si>
  <si>
    <t xml:space="preserve">II
</t>
  </si>
  <si>
    <t>в том числе:</t>
  </si>
  <si>
    <t>Субвенции на 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</si>
  <si>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>730</t>
  </si>
  <si>
    <t>00020210000000000150</t>
  </si>
  <si>
    <t>Дотации бюджетам бюджетной системы Российской Федерации</t>
  </si>
  <si>
    <t>Администрация Большеполянского сельского поселения Кадошкинского муниципального района Республики Мордовия</t>
  </si>
  <si>
    <t xml:space="preserve"> ДОХОДЫ 
БЮДЖЕТА БОЛЬШЕПОЛЯНСКОГО СЕЛЬСКОГО ПОСЕЛЕНИЯ КАДОШКИНСКОГО МУНИЦИПАЛЬНОГО РАЙОНА РЕСПУБЛИКИ МОРДОВИЯ </t>
  </si>
  <si>
    <t>91120215001100000150</t>
  </si>
  <si>
    <t>91120230024100000150</t>
  </si>
  <si>
    <t>91120235118100000150</t>
  </si>
  <si>
    <t>91120240014100000150</t>
  </si>
  <si>
    <t>Непрограммные расходы главных распорядителей средств бюджета Большеполянского сельского поселения Кадошкинского муниципального района Республики Мордовия</t>
  </si>
  <si>
    <t>Непрограммные расходы в рамках обеспечения деятельности главных распорядителей средств бюджета Большеполянского сельского поселения Кадошкинского муниципального района Республики Мордовия</t>
  </si>
  <si>
    <t>Резервный фонд администрации Большеполянского сельского поселения Кадошкинского муниципального района Республики Мордовия</t>
  </si>
  <si>
    <t>Дотации бюджетам сельских поселений на поддержку мер по обеспечению сбалансированности бюджетов</t>
  </si>
  <si>
    <t>91120215002100000150</t>
  </si>
  <si>
    <t>Осуществление государственных полномочий Российской Федерации о первичному воинскому учету на территориях, где отсутствуют военные комиссариаты</t>
  </si>
  <si>
    <t>0</t>
  </si>
  <si>
    <t>Получение кредитов от кредитных организаций бюджетами поселений в валюте Российской Федерации</t>
  </si>
  <si>
    <t>Изменения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</si>
  <si>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</si>
  <si>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</si>
  <si>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Прз</t>
  </si>
  <si>
    <t>Цср</t>
  </si>
  <si>
    <t>Вр</t>
  </si>
  <si>
    <t/>
  </si>
  <si>
    <t xml:space="preserve"> (тыс. рублей)</t>
  </si>
  <si>
    <t>(тыс. рублей)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</si>
  <si>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</si>
  <si>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</si>
  <si>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Виды заимствований</t>
  </si>
  <si>
    <t>Сумма (тыс.руб.)</t>
  </si>
  <si>
    <t>00020220000000000150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</si>
  <si>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</si>
  <si>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</si>
  <si>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91120229999100000150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</si>
  <si>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</si>
  <si>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44205</t>
  </si>
  <si>
    <t>Другие общегосударственные вопросы</t>
  </si>
  <si>
    <t>911</t>
  </si>
  <si>
    <t>44101</t>
  </si>
  <si>
    <t>Программа комплексного развития транспортной инфраструктуры Большеполянского сельского поселения Кадошкинского муниципального района Республики Мордовия на 2017 – 2025 годы</t>
  </si>
  <si>
    <t>31</t>
  </si>
  <si>
    <t>Мероприятия по укреплению общественного порядка и обеспечению общественной безопасности</t>
  </si>
  <si>
    <t>42300</t>
  </si>
  <si>
    <t>Муниципальная программа "Противодействие терроризму и экстремизму на территории Большеполянского сельского поселения на 2023-2024 годы"</t>
  </si>
  <si>
    <t>14</t>
  </si>
  <si>
    <t>Муниципальная программа «Оформление в собственность автомобильных дорог местного значения общего пользования Большеполянского сельского поселения»</t>
  </si>
  <si>
    <t>Мероприятия, связанные с муниципальным управлением</t>
  </si>
  <si>
    <t>41210</t>
  </si>
  <si>
    <t>Муниципальная  программа «Использование  и  охрана  земель  на территории Большеполянского  сельского поселения Кадошкинского  муниципального района Республики Мордовия на 2023-2025 годы»</t>
  </si>
  <si>
    <t>00011100000000000000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</si>
  <si>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</si>
  <si>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</si>
  <si>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91111105035100000120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</si>
  <si>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</si>
  <si>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Расходы на обеспечение выполнения функций органов местного самоуправления</t>
  </si>
  <si>
    <t>9Д184</t>
  </si>
  <si>
    <t>Иные межбюджетные трансферты на осуществление полномочий по организации в границах поселения электро-, газо- и водоснабжения населения, водоотведения в пределах полномочий, установленных законодательством Российской Федерации</t>
  </si>
  <si>
    <t xml:space="preserve">9Д184 </t>
  </si>
  <si>
    <t>Объем средств, направляемых на погашение основной суммы долга</t>
  </si>
  <si>
    <t>Муниципальная программа "Противодействие терроризму и экстремизму на территории Большеполянского сельского поселения на 2025-2026 годы"</t>
  </si>
  <si>
    <t>Другие вопросы в области национальной экономики</t>
  </si>
  <si>
    <t>00020700000000000150</t>
  </si>
  <si>
    <t>ПРОЧИЕ БЕЗВОЗМЕЗДНЫЕ ПОСТУПЛЕНИЯ</t>
  </si>
  <si>
    <t>Прочие безвозмездные поступления в бюджеты сельских поселений</t>
  </si>
  <si>
    <t>91120705030100000150</t>
  </si>
  <si>
    <t>27</t>
  </si>
  <si>
    <t>Субсидии на софинансирование расходных обязательств по благоустройству территории</t>
  </si>
  <si>
    <t>План мероприятий Большеполянского сельского поселения Кадошкинского муниципального района Республики Мордовия</t>
  </si>
  <si>
    <t>Основное мероприятие "Поддержание и улучшение санитарного и эстетического состояния территории Большеполянского сельского поселения Кадошкинского муниципального района Республики Мордовия"</t>
  </si>
  <si>
    <t>Основное мероприятие "Благоустройство территории Большеполянского сельского поселения Кадошкинского муниципального района Республики Мордовия (в части составления и экспертиз проектно-сметных расчетов, изготовления, установки, капитального ремонта и ремонта памятников воинам, погибшим в годы Великой Отечественной войны 1941 - 1945 годов, памятников в память о военнослужащих, погибших в ходе специальной военной операции, мемориальных досок с информацией о погибшем (умершем) участнике специальной военной операции)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</si>
  <si>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</si>
  <si>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</si>
  <si>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08</t>
  </si>
  <si>
    <t>Мероприятия по обеспечению пожарной безопасности</t>
  </si>
  <si>
    <t>42120</t>
  </si>
  <si>
    <t>Муниципальная программа "Противопожарная безопасность на территории Большеполянского сельского поселения на 2023-2025г.г."</t>
  </si>
  <si>
    <t>43040</t>
  </si>
  <si>
    <t>44206</t>
  </si>
  <si>
    <t>37</t>
  </si>
  <si>
    <t>Основное мероприятие</t>
  </si>
  <si>
    <t>Подготовка описания местоположения границ территориальных зон, проведение мероприятий по разработке (корректировке) документов территориального планирования и градостроительного зонирования муниципальных образований Республики Мордовия</t>
  </si>
  <si>
    <t>S6290</t>
  </si>
  <si>
    <t>Муниципальная программа «Территориальное планирование и градостроительное зонирование Большеполянского сельского поселения Кадошкинского муниципального района Республики Мордовия на 2025г.-2027 г.г»</t>
  </si>
  <si>
    <t>Исполнение судебных актов</t>
  </si>
  <si>
    <t>830</t>
  </si>
  <si>
    <t>Приложение 1                                                                              к решению Совета депутатов Большеполянского сельского поселения Кадошкинского муниципального района Республики "Об исполнении бюджета Большеполянского сельского поселения Кадошкинского муниципального района Республики Мордовия за 2025 год"</t>
  </si>
  <si>
    <t>% исполнения</t>
  </si>
  <si>
    <t>План 2025 год</t>
  </si>
  <si>
    <t>Исполнение 2025 год</t>
  </si>
  <si>
    <t>Приложение 2                                                                              к решению Совета депутатов Большеполянского сельского поселения Кадошкинского муниципального района Республики "Об исполнении бюджета Большеполянского сельского поселения Кадошкинского муниципального района Республики Мордовия за 2025 год"</t>
  </si>
  <si>
    <t>ВЕДОМСТВЕННАЯ СТРУКТУРА
РАСХОДОВ БЮДЖЕТА БОЛЬШЕПОЛЯНСКОГО СЕЛЬСКОГО ПОСЕЛЕНИЯ КАДОШКИНСКОГО МУНИЦИПАЛЬНОГО РАЙОНА РЕСПУБЛИКИ МОРДОВИЯ НА 2025 ГОД</t>
  </si>
  <si>
    <t>Приложение 3                                                                              к решению Совета депутатов Большеполянского сельского поселения Кадошкинского муниципального района Республики "Об исполнении бюджета Большеполянского сельского поселения Кадошкинского муниципального района Республики Мордовия за 2025 год"</t>
  </si>
  <si>
    <t>РАСПРЕДЕЛЕНИЕ 
БЮДЖЕТНЫХ АССИГНОВАНИЙ БЮДЖЕТА БОЛЬШЕПОЛЯНСКОГО СЕЛЬСКОГО ПОСЕЛЕНИЯ КАДОШКИНСКОГО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2025 ГОД</t>
  </si>
  <si>
    <t>Приложение 4                                                                              к решению Совета депутатов Большеполянского сельского поселения Кадошкинского муниципального района Республики "Об исполнении бюджета Большеполянского сельского поселения Кадошкинского муниципального района Республики Мордовия за 2025 год"</t>
  </si>
  <si>
    <t xml:space="preserve">РАСПРЕДЕЛЕНИЕ  
БЮДЖЕТНЫХ АССИГНОВАНИЙ БЮДЖЕТА БОЛЬШЕПОЛЯНСКОГО СЕЛЬСКОГО ПОСЕЛЕНИЯ КАДОШКИНСКОГО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 НА 2025 ГОД </t>
  </si>
  <si>
    <t>Приложение 5                                                                              к решению Совета депутатов Большеполянского сельского поселения Кадошкинского муниципального района Республики "Об исполнении бюджета Большеполянского сельского поселения Кадошкинского муниципального района Республики Мордовия за 2025 год"</t>
  </si>
  <si>
    <t>ИСТОЧНИКИ 
ВНУТРЕННЕГО ФИНАНСИРОВАНИЯ ДЕФИЦИТА  БЮДЖЕТА  БОЛЬШЕПОЛЯНСКОГО СЕЛЬСКОГО ПОСЕЛЕНИЯ КАДОШКИНСКОГО МУНИЦИПАЛЬНОГО РАЙОНА РЕСПУБЛИКИ МОРДОВИЯ НА 2025 ГОД</t>
  </si>
  <si>
    <t>Приложение 6                                                                              к решению Совета депутатов Большеполянского сельского поселения Кадошкинского муниципального района Республики "Об исполнении бюджета Большеполянского сельского поселения Кадошкинского муниципального района Республики Мордовия за 2025 год"</t>
  </si>
  <si>
    <t xml:space="preserve">ПРОГРАММА 
МУНИЦИПАЛЬНЫХ ВНУТРЕННИХ ЗАИМСТВОВАНИЙ БОЛЬШЕПОЛЯНСКОГО СЕЛЬСКОГО ПОСЕЛЕНИЯ КАДОШКИНСКОГО МУНИЦИПАЛЬНОГО РАЙОНА РЕСПУБЛИКИ МОРДОВИЯ НА 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</si>
</sst>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[Red]\-#,##0.0\ "/>
  </numFmts>
  <fonts count="20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9"/>
      <color rgb="FFFF0000"/>
      <name val="Arial"/>
      <family val="2"/>
      <charset val="204"/>
    </font>
    <font>
      <sz val="12"/>
      <name val="Verdana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1.5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sz val="12"/>
      <color rgb="FF2C2D2E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6" fillId="0" borderId="0"/>
  </cellStyleXfs>
  <cellXfs count="284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3" applyFont="1" applyBorder="1"/>
    <xf numFmtId="4" fontId="3" fillId="0" borderId="0" xfId="3" applyNumberFormat="1" applyFont="1" applyBorder="1"/>
    <xf numFmtId="49" fontId="3" fillId="3" borderId="1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0" xfId="0" applyFont="1" applyBorder="1" applyAlignment="1">
      <alignment horizontal="justify" vertical="top" wrapText="1"/>
    </xf>
    <xf numFmtId="0" fontId="3" fillId="0" borderId="0" xfId="4" applyFont="1" applyBorder="1"/>
    <xf numFmtId="0" fontId="14" fillId="0" borderId="0" xfId="0" applyFont="1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/>
    <xf numFmtId="0" fontId="4" fillId="2" borderId="0" xfId="0" applyFont="1" applyFill="1" applyAlignment="1">
      <alignment vertical="center" wrapText="1"/>
    </xf>
    <xf numFmtId="0" fontId="2" fillId="2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0" xfId="0" applyFont="1"/>
    <xf numFmtId="0" fontId="4" fillId="0" borderId="21" xfId="0" applyFont="1" applyBorder="1" applyAlignment="1">
      <alignment vertical="center" wrapText="1"/>
    </xf>
    <xf numFmtId="165" fontId="3" fillId="0" borderId="0" xfId="0" applyNumberFormat="1" applyFont="1"/>
    <xf numFmtId="164" fontId="3" fillId="3" borderId="1" xfId="1" applyNumberFormat="1" applyFont="1" applyFill="1" applyBorder="1" applyAlignment="1">
      <alignment horizontal="right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0" borderId="1" xfId="0" applyFont="1" applyBorder="1"/>
    <xf numFmtId="0" fontId="14" fillId="0" borderId="0" xfId="0" applyFont="1" applyFill="1" applyBorder="1"/>
    <xf numFmtId="0" fontId="14" fillId="0" borderId="0" xfId="0" applyFont="1" applyFill="1"/>
    <xf numFmtId="0" fontId="2" fillId="0" borderId="0" xfId="0" applyFont="1" applyFill="1" applyBorder="1"/>
    <xf numFmtId="0" fontId="2" fillId="0" borderId="0" xfId="0" applyFont="1" applyAlignment="1">
      <alignment vertical="top"/>
    </xf>
    <xf numFmtId="0" fontId="3" fillId="0" borderId="2" xfId="4" applyFont="1" applyBorder="1" applyAlignment="1">
      <alignment horizontal="center" vertical="justify"/>
    </xf>
    <xf numFmtId="165" fontId="4" fillId="0" borderId="1" xfId="4" applyNumberFormat="1" applyFont="1" applyBorder="1" applyAlignment="1">
      <alignment horizontal="center"/>
    </xf>
    <xf numFmtId="49" fontId="3" fillId="0" borderId="3" xfId="4" applyNumberFormat="1" applyFont="1" applyBorder="1" applyAlignment="1">
      <alignment horizontal="center" vertical="center"/>
    </xf>
    <xf numFmtId="49" fontId="3" fillId="0" borderId="18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left" vertical="top" wrapText="1"/>
    </xf>
    <xf numFmtId="0" fontId="4" fillId="0" borderId="0" xfId="4" applyFont="1" applyBorder="1"/>
    <xf numFmtId="0" fontId="3" fillId="0" borderId="18" xfId="4" applyFont="1" applyBorder="1" applyAlignment="1">
      <alignment horizontal="left" vertical="top" wrapText="1"/>
    </xf>
    <xf numFmtId="165" fontId="3" fillId="0" borderId="1" xfId="4" applyNumberFormat="1" applyFont="1" applyBorder="1" applyAlignment="1">
      <alignment horizontal="center"/>
    </xf>
    <xf numFmtId="0" fontId="4" fillId="0" borderId="18" xfId="4" applyFont="1" applyBorder="1" applyAlignment="1">
      <alignment horizontal="left" vertical="top" wrapText="1"/>
    </xf>
    <xf numFmtId="49" fontId="3" fillId="0" borderId="4" xfId="4" applyNumberFormat="1" applyFont="1" applyBorder="1" applyAlignment="1">
      <alignment horizontal="center" vertical="center"/>
    </xf>
    <xf numFmtId="0" fontId="3" fillId="0" borderId="12" xfId="4" applyFont="1" applyBorder="1" applyAlignment="1">
      <alignment horizontal="left" vertical="top" wrapText="1"/>
    </xf>
    <xf numFmtId="49" fontId="3" fillId="0" borderId="1" xfId="4" applyNumberFormat="1" applyFont="1" applyBorder="1" applyAlignment="1">
      <alignment horizontal="center" vertical="center"/>
    </xf>
    <xf numFmtId="0" fontId="3" fillId="0" borderId="7" xfId="4" applyFont="1" applyBorder="1" applyAlignment="1">
      <alignment horizontal="left" vertical="top" wrapText="1"/>
    </xf>
    <xf numFmtId="165" fontId="3" fillId="0" borderId="0" xfId="4" applyNumberFormat="1" applyFont="1" applyBorder="1"/>
    <xf numFmtId="49" fontId="3" fillId="0" borderId="18" xfId="4" applyNumberFormat="1" applyFont="1" applyFill="1" applyBorder="1" applyAlignment="1">
      <alignment horizontal="left" vertical="top" wrapText="1"/>
    </xf>
    <xf numFmtId="0" fontId="3" fillId="0" borderId="8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164" fontId="4" fillId="0" borderId="1" xfId="3" applyNumberFormat="1" applyFont="1" applyBorder="1" applyAlignment="1">
      <alignment horizontal="right"/>
    </xf>
    <xf numFmtId="0" fontId="3" fillId="0" borderId="1" xfId="3" applyFont="1" applyBorder="1"/>
    <xf numFmtId="0" fontId="4" fillId="0" borderId="3" xfId="3" applyFont="1" applyBorder="1" applyAlignment="1">
      <alignment horizontal="center" vertical="top"/>
    </xf>
    <xf numFmtId="0" fontId="4" fillId="0" borderId="18" xfId="3" applyFont="1" applyBorder="1" applyAlignment="1">
      <alignment wrapText="1"/>
    </xf>
    <xf numFmtId="0" fontId="3" fillId="0" borderId="3" xfId="3" applyFont="1" applyBorder="1" applyAlignment="1">
      <alignment horizontal="center" vertical="top"/>
    </xf>
    <xf numFmtId="0" fontId="3" fillId="0" borderId="18" xfId="3" applyFont="1" applyBorder="1" applyAlignment="1">
      <alignment vertical="top" wrapText="1"/>
    </xf>
    <xf numFmtId="164" fontId="3" fillId="4" borderId="1" xfId="3" applyNumberFormat="1" applyFont="1" applyFill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165" fontId="4" fillId="0" borderId="1" xfId="4" applyNumberFormat="1" applyFont="1" applyBorder="1" applyAlignment="1">
      <alignment horizontal="right"/>
    </xf>
    <xf numFmtId="0" fontId="3" fillId="0" borderId="18" xfId="3" applyFont="1" applyBorder="1" applyAlignment="1">
      <alignment wrapText="1"/>
    </xf>
    <xf numFmtId="0" fontId="4" fillId="0" borderId="18" xfId="3" applyFont="1" applyBorder="1" applyAlignment="1">
      <alignment vertical="top" wrapText="1"/>
    </xf>
    <xf numFmtId="165" fontId="3" fillId="0" borderId="1" xfId="3" applyNumberFormat="1" applyFont="1" applyBorder="1"/>
    <xf numFmtId="0" fontId="3" fillId="0" borderId="18" xfId="0" applyFont="1" applyFill="1" applyBorder="1" applyAlignment="1">
      <alignment wrapText="1"/>
    </xf>
    <xf numFmtId="0" fontId="4" fillId="0" borderId="3" xfId="3" applyFont="1" applyBorder="1" applyAlignment="1">
      <alignment horizontal="center" vertical="top" wrapText="1"/>
    </xf>
    <xf numFmtId="164" fontId="2" fillId="0" borderId="0" xfId="0" applyNumberFormat="1" applyFont="1" applyBorder="1"/>
    <xf numFmtId="49" fontId="3" fillId="3" borderId="8" xfId="1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7" xfId="1" applyNumberFormat="1" applyFont="1" applyFill="1" applyBorder="1" applyAlignment="1">
      <alignment horizontal="center"/>
    </xf>
    <xf numFmtId="49" fontId="3" fillId="3" borderId="11" xfId="1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0" fillId="3" borderId="1" xfId="0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center" wrapText="1"/>
    </xf>
    <xf numFmtId="49" fontId="4" fillId="3" borderId="7" xfId="1" applyNumberFormat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2" fontId="3" fillId="3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/>
    </xf>
    <xf numFmtId="49" fontId="3" fillId="3" borderId="1" xfId="1" applyNumberFormat="1" applyFont="1" applyFill="1" applyBorder="1" applyAlignment="1">
      <alignment horizontal="center" wrapText="1"/>
    </xf>
    <xf numFmtId="49" fontId="3" fillId="3" borderId="8" xfId="1" applyNumberFormat="1" applyFont="1" applyFill="1" applyBorder="1" applyAlignment="1">
      <alignment horizontal="center" wrapText="1"/>
    </xf>
    <xf numFmtId="0" fontId="10" fillId="3" borderId="0" xfId="0" applyFont="1" applyFill="1" applyAlignment="1">
      <alignment vertical="top" wrapText="1"/>
    </xf>
    <xf numFmtId="164" fontId="4" fillId="3" borderId="1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left" vertical="top" wrapText="1"/>
    </xf>
    <xf numFmtId="49" fontId="3" fillId="3" borderId="6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0" fontId="3" fillId="3" borderId="1" xfId="2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5" borderId="9" xfId="0" applyFont="1" applyFill="1" applyBorder="1" applyAlignment="1">
      <alignment vertical="top" wrapText="1"/>
    </xf>
    <xf numFmtId="49" fontId="3" fillId="3" borderId="1" xfId="1" applyNumberFormat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4" applyFont="1" applyFill="1" applyBorder="1"/>
    <xf numFmtId="0" fontId="13" fillId="3" borderId="0" xfId="4" applyFont="1" applyFill="1" applyBorder="1" applyAlignment="1">
      <alignment horizontal="left"/>
    </xf>
    <xf numFmtId="0" fontId="3" fillId="3" borderId="0" xfId="4" applyFont="1" applyFill="1" applyBorder="1" applyAlignment="1"/>
    <xf numFmtId="0" fontId="3" fillId="3" borderId="0" xfId="0" applyFont="1" applyFill="1"/>
    <xf numFmtId="0" fontId="2" fillId="3" borderId="0" xfId="0" applyFont="1" applyFill="1"/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left" vertical="top"/>
    </xf>
    <xf numFmtId="164" fontId="4" fillId="3" borderId="7" xfId="0" applyNumberFormat="1" applyFont="1" applyFill="1" applyBorder="1"/>
    <xf numFmtId="49" fontId="4" fillId="3" borderId="2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164" fontId="3" fillId="3" borderId="7" xfId="0" applyNumberFormat="1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justify" vertical="top" wrapText="1"/>
    </xf>
    <xf numFmtId="49" fontId="4" fillId="3" borderId="2" xfId="0" applyNumberFormat="1" applyFont="1" applyFill="1" applyBorder="1" applyAlignment="1">
      <alignment horizontal="center" vertical="justify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justify" vertical="top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165" fontId="3" fillId="3" borderId="0" xfId="0" applyNumberFormat="1" applyFont="1" applyFill="1"/>
    <xf numFmtId="0" fontId="2" fillId="3" borderId="0" xfId="0" applyFont="1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vertical="top" wrapText="1"/>
    </xf>
    <xf numFmtId="49" fontId="4" fillId="3" borderId="9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left"/>
    </xf>
    <xf numFmtId="49" fontId="3" fillId="3" borderId="14" xfId="1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49" fontId="3" fillId="3" borderId="1" xfId="2" applyNumberFormat="1" applyFont="1" applyFill="1" applyBorder="1" applyAlignment="1" applyProtection="1">
      <alignment horizontal="center"/>
    </xf>
    <xf numFmtId="49" fontId="3" fillId="3" borderId="23" xfId="1" applyNumberFormat="1" applyFont="1" applyFill="1" applyBorder="1" applyAlignment="1">
      <alignment horizontal="center"/>
    </xf>
    <xf numFmtId="49" fontId="3" fillId="3" borderId="10" xfId="1" applyNumberFormat="1" applyFont="1" applyFill="1" applyBorder="1" applyAlignment="1">
      <alignment horizontal="center"/>
    </xf>
    <xf numFmtId="49" fontId="3" fillId="3" borderId="24" xfId="1" applyNumberFormat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49" fontId="3" fillId="3" borderId="11" xfId="2" applyNumberFormat="1" applyFont="1" applyFill="1" applyBorder="1" applyAlignment="1" applyProtection="1">
      <alignment horizontal="center"/>
    </xf>
    <xf numFmtId="0" fontId="3" fillId="3" borderId="11" xfId="0" applyFont="1" applyFill="1" applyBorder="1" applyAlignment="1">
      <alignment horizontal="center"/>
    </xf>
    <xf numFmtId="0" fontId="5" fillId="3" borderId="0" xfId="4" applyFont="1" applyFill="1" applyBorder="1" applyAlignment="1">
      <alignment horizontal="left" vertical="top" wrapText="1"/>
    </xf>
    <xf numFmtId="0" fontId="3" fillId="3" borderId="0" xfId="4" applyFont="1" applyFill="1" applyBorder="1" applyAlignment="1">
      <alignment horizontal="left" vertical="top" wrapText="1"/>
    </xf>
    <xf numFmtId="0" fontId="3" fillId="3" borderId="19" xfId="4" applyFont="1" applyFill="1" applyBorder="1" applyAlignment="1"/>
    <xf numFmtId="0" fontId="3" fillId="3" borderId="0" xfId="4" applyFont="1" applyFill="1" applyBorder="1" applyAlignment="1">
      <alignment horizontal="right"/>
    </xf>
    <xf numFmtId="0" fontId="3" fillId="3" borderId="25" xfId="4" applyFont="1" applyFill="1" applyBorder="1" applyAlignment="1">
      <alignment horizontal="center" vertical="justify"/>
    </xf>
    <xf numFmtId="0" fontId="5" fillId="3" borderId="0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 vertical="top"/>
    </xf>
    <xf numFmtId="0" fontId="3" fillId="3" borderId="6" xfId="3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/>
    </xf>
    <xf numFmtId="0" fontId="3" fillId="3" borderId="0" xfId="0" applyFont="1" applyFill="1" applyBorder="1" applyAlignment="1"/>
    <xf numFmtId="166" fontId="3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26" xfId="0" applyNumberFormat="1" applyFont="1" applyFill="1" applyBorder="1" applyAlignment="1">
      <alignment horizontal="right" wrapText="1"/>
    </xf>
    <xf numFmtId="165" fontId="4" fillId="3" borderId="1" xfId="4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16" xfId="4" applyNumberFormat="1" applyFont="1" applyBorder="1" applyAlignment="1">
      <alignment horizontal="left" vertical="top" wrapText="1"/>
    </xf>
    <xf numFmtId="49" fontId="3" fillId="0" borderId="12" xfId="4" applyNumberFormat="1" applyFont="1" applyFill="1" applyBorder="1" applyAlignment="1">
      <alignment horizontal="left" vertical="top" wrapText="1"/>
    </xf>
    <xf numFmtId="49" fontId="4" fillId="0" borderId="7" xfId="4" applyNumberFormat="1" applyFont="1" applyFill="1" applyBorder="1" applyAlignment="1">
      <alignment horizontal="left" vertical="top" wrapText="1"/>
    </xf>
    <xf numFmtId="164" fontId="4" fillId="3" borderId="13" xfId="0" applyNumberFormat="1" applyFont="1" applyFill="1" applyBorder="1"/>
    <xf numFmtId="0" fontId="4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right" wrapText="1"/>
    </xf>
    <xf numFmtId="166" fontId="3" fillId="0" borderId="7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49" fontId="3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5" xfId="2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vertical="top" wrapText="1"/>
    </xf>
    <xf numFmtId="49" fontId="4" fillId="3" borderId="11" xfId="1" applyNumberFormat="1" applyFont="1" applyFill="1" applyBorder="1" applyAlignment="1">
      <alignment horizontal="center"/>
    </xf>
    <xf numFmtId="49" fontId="4" fillId="3" borderId="24" xfId="1" applyNumberFormat="1" applyFont="1" applyFill="1" applyBorder="1" applyAlignment="1">
      <alignment horizontal="center"/>
    </xf>
    <xf numFmtId="49" fontId="4" fillId="3" borderId="4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 wrapText="1"/>
    </xf>
    <xf numFmtId="49" fontId="3" fillId="3" borderId="9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49" fontId="4" fillId="3" borderId="11" xfId="2" applyNumberFormat="1" applyFont="1" applyFill="1" applyBorder="1" applyAlignment="1" applyProtection="1">
      <alignment horizontal="center"/>
    </xf>
    <xf numFmtId="49" fontId="4" fillId="3" borderId="1" xfId="2" applyNumberFormat="1" applyFont="1" applyFill="1" applyBorder="1" applyAlignment="1" applyProtection="1">
      <alignment horizontal="center"/>
    </xf>
    <xf numFmtId="0" fontId="14" fillId="0" borderId="0" xfId="0" applyFont="1" applyBorder="1"/>
    <xf numFmtId="0" fontId="4" fillId="3" borderId="11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right"/>
    </xf>
    <xf numFmtId="164" fontId="4" fillId="3" borderId="9" xfId="0" applyNumberFormat="1" applyFont="1" applyFill="1" applyBorder="1" applyAlignment="1">
      <alignment horizontal="right"/>
    </xf>
    <xf numFmtId="164" fontId="3" fillId="3" borderId="7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Border="1"/>
    <xf numFmtId="49" fontId="3" fillId="0" borderId="0" xfId="0" applyNumberFormat="1" applyFont="1" applyBorder="1"/>
    <xf numFmtId="49" fontId="3" fillId="0" borderId="0" xfId="0" applyNumberFormat="1" applyFont="1"/>
    <xf numFmtId="49" fontId="4" fillId="0" borderId="0" xfId="0" applyNumberFormat="1" applyFont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3" borderId="1" xfId="2" applyFont="1" applyFill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18" fillId="3" borderId="0" xfId="0" applyFont="1" applyFill="1"/>
    <xf numFmtId="165" fontId="9" fillId="0" borderId="1" xfId="0" applyNumberFormat="1" applyFont="1" applyFill="1" applyBorder="1" applyAlignment="1">
      <alignment horizontal="right" wrapText="1"/>
    </xf>
    <xf numFmtId="0" fontId="3" fillId="3" borderId="5" xfId="2" applyFont="1" applyFill="1" applyBorder="1" applyAlignment="1">
      <alignment vertical="top" wrapText="1"/>
    </xf>
    <xf numFmtId="49" fontId="4" fillId="0" borderId="27" xfId="0" applyNumberFormat="1" applyFont="1" applyFill="1" applyBorder="1" applyAlignment="1">
      <alignment horizontal="left" wrapText="1"/>
    </xf>
    <xf numFmtId="49" fontId="3" fillId="0" borderId="27" xfId="0" applyNumberFormat="1" applyFont="1" applyFill="1" applyBorder="1" applyAlignment="1">
      <alignment horizontal="left" wrapText="1"/>
    </xf>
    <xf numFmtId="165" fontId="4" fillId="0" borderId="1" xfId="0" applyNumberFormat="1" applyFont="1" applyBorder="1"/>
    <xf numFmtId="165" fontId="3" fillId="0" borderId="1" xfId="0" applyNumberFormat="1" applyFont="1" applyBorder="1"/>
    <xf numFmtId="49" fontId="4" fillId="3" borderId="6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1" xfId="2" applyNumberFormat="1" applyFont="1" applyFill="1" applyBorder="1" applyAlignment="1" applyProtection="1">
      <alignment horizontal="center"/>
    </xf>
    <xf numFmtId="49" fontId="3" fillId="0" borderId="1" xfId="2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0" borderId="11" xfId="2" applyNumberFormat="1" applyFont="1" applyFill="1" applyBorder="1" applyAlignment="1" applyProtection="1">
      <alignment horizontal="center"/>
    </xf>
    <xf numFmtId="49" fontId="4" fillId="0" borderId="1" xfId="2" applyNumberFormat="1" applyFont="1" applyFill="1" applyBorder="1" applyAlignment="1" applyProtection="1">
      <alignment horizontal="center"/>
    </xf>
    <xf numFmtId="0" fontId="19" fillId="0" borderId="0" xfId="0" applyFont="1" applyAlignment="1">
      <alignment wrapText="1"/>
    </xf>
    <xf numFmtId="0" fontId="19" fillId="0" borderId="1" xfId="0" applyFont="1" applyBorder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16" xfId="0" applyFont="1" applyFill="1" applyBorder="1" applyAlignment="1">
      <alignment horizontal="right"/>
    </xf>
    <xf numFmtId="0" fontId="15" fillId="0" borderId="27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2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/>
    </xf>
    <xf numFmtId="0" fontId="4" fillId="0" borderId="1" xfId="6" applyFont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 vertical="center" wrapText="1"/>
    </xf>
    <xf numFmtId="0" fontId="4" fillId="3" borderId="0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4" fillId="3" borderId="11" xfId="3" applyFont="1" applyFill="1" applyBorder="1" applyAlignment="1">
      <alignment horizontal="center"/>
    </xf>
  </cellXfs>
  <cellStyles count="7">
    <cellStyle name="Обычный" xfId="0" builtinId="0"/>
    <cellStyle name="Обычный 2" xfId="6"/>
    <cellStyle name="Обычный_reports-dohod-NC" xfId="1"/>
    <cellStyle name="Обычный_tmp305" xfId="2"/>
    <cellStyle name="Обычный_З_15_Приложение 16 - Источники дефицита" xfId="4"/>
    <cellStyle name="Обычный_З_16_Приложение 17 - Программа гос заимствований" xfId="3"/>
    <cellStyle name="Финансовый" xfId="5" builtinId="3"/>
  </cellStyles>
  <dxfs count="84">
    <dxf>
      <fill>
        <patternFill patternType="solid">
          <fgColor indexed="26"/>
          <bgColor indexed="9"/>
        </patternFill>
      </fill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43;&#1083;&#1091;&#1096;&#1082;&#1086;&#1074;&#1086;/&#1055;&#1088;&#1080;&#1083;&#1086;&#1078;&#1077;&#1085;&#1080;&#1077;%20&#1076;&#1083;&#1103;%20&#1089;&#1077;&#1083;&#1100;&#1089;&#1082;&#1080;&#1093;%20&#1087;&#1086;&#1089;&#1077;&#1083;&#1077;&#1085;&#1080;&#1081;%20-%20&#1076;&#1086;&#1073;&#1072;&#1074;&#1082;&#1072;%20&#1057;&#1069;&#10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55;&#1091;&#1096;&#1082;&#1080;&#1085;&#1086;/&#1055;&#1088;&#1080;&#1083;&#1086;&#1078;&#1077;&#1085;&#1080;&#1077;%20&#1076;&#1083;&#1103;%20&#1089;&#1077;&#1083;&#1100;&#1089;&#1082;&#1080;&#1093;%20&#1087;&#1086;&#1089;&#1077;&#1083;&#1077;&#1085;&#1080;&#1081;%20&#1055;&#1059;&#1064;&#1050;&#1048;&#1053;&#1054;%20-&#1087;&#1077;&#1088;&#1077;&#1076;&#1074;&#1080;&#1078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H31"/>
  <sheetViews>
    <sheetView view="pageBreakPreview" zoomScaleNormal="75" zoomScaleSheetLayoutView="100" workbookViewId="0">
      <selection activeCell="C5" sqref="C5:E5"/>
    </sheetView>
  </sheetViews>
  <sheetFormatPr defaultColWidth="8.5703125" defaultRowHeight="15.75" x14ac:dyDescent="0.25"/>
  <cols>
    <col min="1" max="1" width="35.7109375" style="1" customWidth="1"/>
    <col min="2" max="2" width="76.5703125" style="1" customWidth="1"/>
    <col min="3" max="3" width="17.28515625" style="1" customWidth="1"/>
    <col min="4" max="4" width="13.28515625" style="11" customWidth="1"/>
    <col min="5" max="5" width="14.85546875" style="11" customWidth="1"/>
    <col min="6" max="6" width="9" style="228" customWidth="1"/>
    <col min="7" max="8" width="9" style="229" customWidth="1"/>
    <col min="9" max="16384" width="8.5703125" style="11"/>
  </cols>
  <sheetData>
    <row r="1" spans="1:8" ht="135.75" customHeight="1" x14ac:dyDescent="0.25">
      <c r="A1" s="123"/>
      <c r="B1" s="123"/>
      <c r="C1" s="263" t="s">
        <v>235</v>
      </c>
      <c r="D1" s="263"/>
      <c r="E1" s="263"/>
    </row>
    <row r="2" spans="1:8" ht="66" customHeight="1" x14ac:dyDescent="0.25">
      <c r="A2" s="269" t="s">
        <v>154</v>
      </c>
      <c r="B2" s="269"/>
      <c r="C2" s="269"/>
      <c r="D2" s="269"/>
      <c r="E2" s="269"/>
    </row>
    <row r="3" spans="1:8" x14ac:dyDescent="0.25">
      <c r="A3" s="123"/>
      <c r="B3" s="123"/>
      <c r="C3" s="270" t="s">
        <v>0</v>
      </c>
      <c r="D3" s="270"/>
      <c r="E3" s="270"/>
    </row>
    <row r="4" spans="1:8" ht="32.25" customHeight="1" x14ac:dyDescent="0.25">
      <c r="A4" s="265" t="s">
        <v>1</v>
      </c>
      <c r="B4" s="267" t="s">
        <v>2</v>
      </c>
      <c r="C4" s="264" t="s">
        <v>3</v>
      </c>
      <c r="D4" s="264"/>
      <c r="E4" s="264"/>
    </row>
    <row r="5" spans="1:8" ht="31.5" x14ac:dyDescent="0.25">
      <c r="A5" s="266"/>
      <c r="B5" s="268"/>
      <c r="C5" s="190" t="s">
        <v>237</v>
      </c>
      <c r="D5" s="190" t="s">
        <v>238</v>
      </c>
      <c r="E5" s="190" t="s">
        <v>236</v>
      </c>
    </row>
    <row r="6" spans="1:8" x14ac:dyDescent="0.25">
      <c r="A6" s="125">
        <v>1</v>
      </c>
      <c r="B6" s="125">
        <v>2</v>
      </c>
      <c r="C6" s="126">
        <v>3</v>
      </c>
      <c r="D6" s="126">
        <v>4</v>
      </c>
      <c r="E6" s="126">
        <v>5</v>
      </c>
    </row>
    <row r="7" spans="1:8" x14ac:dyDescent="0.25">
      <c r="A7" s="127"/>
      <c r="B7" s="85" t="s">
        <v>4</v>
      </c>
      <c r="C7" s="128">
        <f>SUM(C8+C19+C30)</f>
        <v>5501.8696799999998</v>
      </c>
      <c r="D7" s="128">
        <f>SUM(D8+D19+D30)</f>
        <v>5497.9013399999994</v>
      </c>
      <c r="E7" s="128">
        <f>D7/C7*100</f>
        <v>99.927872882659756</v>
      </c>
    </row>
    <row r="8" spans="1:8" x14ac:dyDescent="0.25">
      <c r="A8" s="129" t="s">
        <v>63</v>
      </c>
      <c r="B8" s="85" t="s">
        <v>67</v>
      </c>
      <c r="C8" s="128">
        <f>C9+C12+C14+C17</f>
        <v>468</v>
      </c>
      <c r="D8" s="128">
        <f t="shared" ref="D8" si="0">D9+D12+D14+D17</f>
        <v>464.03165999999999</v>
      </c>
      <c r="E8" s="128">
        <f t="shared" ref="E8:E31" si="1">D8/C8*100</f>
        <v>99.152064102564097</v>
      </c>
    </row>
    <row r="9" spans="1:8" x14ac:dyDescent="0.25">
      <c r="A9" s="129" t="s">
        <v>64</v>
      </c>
      <c r="B9" s="85" t="s">
        <v>5</v>
      </c>
      <c r="C9" s="128">
        <f t="shared" ref="C9:D10" si="2">SUM(C10)</f>
        <v>46.3</v>
      </c>
      <c r="D9" s="128">
        <f t="shared" si="2"/>
        <v>29.642800000000001</v>
      </c>
      <c r="E9" s="128">
        <f t="shared" si="1"/>
        <v>64.023326133909293</v>
      </c>
    </row>
    <row r="10" spans="1:8" x14ac:dyDescent="0.25">
      <c r="A10" s="129" t="s">
        <v>6</v>
      </c>
      <c r="B10" s="85" t="s">
        <v>7</v>
      </c>
      <c r="C10" s="186">
        <f t="shared" si="2"/>
        <v>46.3</v>
      </c>
      <c r="D10" s="186">
        <f t="shared" si="2"/>
        <v>29.642800000000001</v>
      </c>
      <c r="E10" s="128">
        <f t="shared" si="1"/>
        <v>64.023326133909293</v>
      </c>
    </row>
    <row r="11" spans="1:8" ht="63" x14ac:dyDescent="0.25">
      <c r="A11" s="130" t="s">
        <v>68</v>
      </c>
      <c r="B11" s="70" t="s">
        <v>69</v>
      </c>
      <c r="C11" s="178">
        <v>46.3</v>
      </c>
      <c r="D11" s="191">
        <v>29.642800000000001</v>
      </c>
      <c r="E11" s="131">
        <f t="shared" si="1"/>
        <v>64.023326133909293</v>
      </c>
    </row>
    <row r="12" spans="1:8" x14ac:dyDescent="0.25">
      <c r="A12" s="129" t="s">
        <v>65</v>
      </c>
      <c r="B12" s="85" t="s">
        <v>70</v>
      </c>
      <c r="C12" s="128">
        <f>SUM(C13)</f>
        <v>53</v>
      </c>
      <c r="D12" s="128">
        <f>SUM(D13)</f>
        <v>73.582890000000006</v>
      </c>
      <c r="E12" s="128">
        <f t="shared" si="1"/>
        <v>138.83564150943397</v>
      </c>
    </row>
    <row r="13" spans="1:8" ht="33" customHeight="1" x14ac:dyDescent="0.25">
      <c r="A13" s="130" t="s">
        <v>71</v>
      </c>
      <c r="B13" s="132" t="s">
        <v>72</v>
      </c>
      <c r="C13" s="178">
        <v>53</v>
      </c>
      <c r="D13" s="179">
        <v>73.582890000000006</v>
      </c>
      <c r="E13" s="131">
        <f t="shared" si="1"/>
        <v>138.83564150943397</v>
      </c>
    </row>
    <row r="14" spans="1:8" x14ac:dyDescent="0.25">
      <c r="A14" s="129" t="s">
        <v>66</v>
      </c>
      <c r="B14" s="133" t="s">
        <v>8</v>
      </c>
      <c r="C14" s="128">
        <f>SUM(C15+C16)</f>
        <v>338</v>
      </c>
      <c r="D14" s="128">
        <f>SUM(D15+D16)</f>
        <v>325.72757000000001</v>
      </c>
      <c r="E14" s="128">
        <f t="shared" si="1"/>
        <v>96.369103550295861</v>
      </c>
    </row>
    <row r="15" spans="1:8" ht="31.5" x14ac:dyDescent="0.25">
      <c r="A15" s="130" t="s">
        <v>73</v>
      </c>
      <c r="B15" s="132" t="s">
        <v>74</v>
      </c>
      <c r="C15" s="178">
        <v>248</v>
      </c>
      <c r="D15" s="179">
        <v>201.011</v>
      </c>
      <c r="E15" s="131">
        <f t="shared" si="1"/>
        <v>81.052822580645156</v>
      </c>
    </row>
    <row r="16" spans="1:8" s="2" customFormat="1" ht="31.5" x14ac:dyDescent="0.25">
      <c r="A16" s="130" t="s">
        <v>75</v>
      </c>
      <c r="B16" s="132" t="s">
        <v>76</v>
      </c>
      <c r="C16" s="178">
        <v>90</v>
      </c>
      <c r="D16" s="179">
        <v>124.71657</v>
      </c>
      <c r="E16" s="131">
        <f t="shared" si="1"/>
        <v>138.57396666666668</v>
      </c>
      <c r="F16" s="230"/>
      <c r="G16" s="231"/>
      <c r="H16" s="231"/>
    </row>
    <row r="17" spans="1:8" s="2" customFormat="1" ht="37.5" customHeight="1" x14ac:dyDescent="0.25">
      <c r="A17" s="194" t="s">
        <v>199</v>
      </c>
      <c r="B17" s="234" t="s">
        <v>200</v>
      </c>
      <c r="C17" s="213">
        <f>C18</f>
        <v>30.7</v>
      </c>
      <c r="D17" s="213">
        <f t="shared" ref="D17" si="3">D18</f>
        <v>35.078400000000002</v>
      </c>
      <c r="E17" s="128">
        <f t="shared" si="1"/>
        <v>114.26188925081435</v>
      </c>
      <c r="F17" s="230"/>
      <c r="G17" s="231"/>
      <c r="H17" s="231"/>
    </row>
    <row r="18" spans="1:8" s="2" customFormat="1" ht="63" x14ac:dyDescent="0.25">
      <c r="A18" s="196" t="s">
        <v>202</v>
      </c>
      <c r="B18" s="235" t="s">
        <v>201</v>
      </c>
      <c r="C18" s="192">
        <v>30.7</v>
      </c>
      <c r="D18" s="193">
        <v>35.078400000000002</v>
      </c>
      <c r="E18" s="131">
        <f t="shared" si="1"/>
        <v>114.26188925081435</v>
      </c>
      <c r="F18" s="230"/>
      <c r="G18" s="231"/>
      <c r="H18" s="231"/>
    </row>
    <row r="19" spans="1:8" ht="38.450000000000003" customHeight="1" x14ac:dyDescent="0.25">
      <c r="A19" s="135" t="s">
        <v>77</v>
      </c>
      <c r="B19" s="136" t="s">
        <v>78</v>
      </c>
      <c r="C19" s="128">
        <f>SUM(C25+C28+C20+C23)</f>
        <v>4923.8696799999998</v>
      </c>
      <c r="D19" s="128">
        <f>SUM(D25+D28+D20+D23)</f>
        <v>4923.8696799999998</v>
      </c>
      <c r="E19" s="128">
        <f t="shared" si="1"/>
        <v>100</v>
      </c>
    </row>
    <row r="20" spans="1:8" ht="17.25" customHeight="1" x14ac:dyDescent="0.25">
      <c r="A20" s="129" t="s">
        <v>151</v>
      </c>
      <c r="B20" s="136" t="s">
        <v>152</v>
      </c>
      <c r="C20" s="128">
        <f>C21+C22</f>
        <v>977.5</v>
      </c>
      <c r="D20" s="128">
        <f t="shared" ref="D20" si="4">D21+D22</f>
        <v>977.5</v>
      </c>
      <c r="E20" s="128">
        <f t="shared" si="1"/>
        <v>100</v>
      </c>
    </row>
    <row r="21" spans="1:8" ht="31.5" customHeight="1" x14ac:dyDescent="0.25">
      <c r="A21" s="130" t="s">
        <v>155</v>
      </c>
      <c r="B21" s="134" t="s">
        <v>127</v>
      </c>
      <c r="C21" s="179">
        <f>884.4+6.9</f>
        <v>891.3</v>
      </c>
      <c r="D21" s="180">
        <v>891.3</v>
      </c>
      <c r="E21" s="131">
        <f t="shared" si="1"/>
        <v>100</v>
      </c>
    </row>
    <row r="22" spans="1:8" ht="33" customHeight="1" x14ac:dyDescent="0.25">
      <c r="A22" s="130" t="s">
        <v>163</v>
      </c>
      <c r="B22" s="8" t="s">
        <v>162</v>
      </c>
      <c r="C22" s="178">
        <v>86.2</v>
      </c>
      <c r="D22" s="179">
        <v>86.2</v>
      </c>
      <c r="E22" s="131">
        <f t="shared" si="1"/>
        <v>100</v>
      </c>
    </row>
    <row r="23" spans="1:8" ht="36" customHeight="1" x14ac:dyDescent="0.25">
      <c r="A23" s="194" t="s">
        <v>180</v>
      </c>
      <c r="B23" s="195" t="s">
        <v>181</v>
      </c>
      <c r="C23" s="213">
        <f>C24</f>
        <v>1980.24</v>
      </c>
      <c r="D23" s="213">
        <f t="shared" ref="D23" si="5">D24</f>
        <v>1980.24</v>
      </c>
      <c r="E23" s="128">
        <f t="shared" si="1"/>
        <v>100</v>
      </c>
    </row>
    <row r="24" spans="1:8" ht="19.5" customHeight="1" x14ac:dyDescent="0.25">
      <c r="A24" s="196" t="s">
        <v>183</v>
      </c>
      <c r="B24" s="197" t="s">
        <v>182</v>
      </c>
      <c r="C24" s="192">
        <f>491.7+15.54+600+800+73</f>
        <v>1980.24</v>
      </c>
      <c r="D24" s="193">
        <v>1980.24</v>
      </c>
      <c r="E24" s="131">
        <f t="shared" si="1"/>
        <v>100</v>
      </c>
    </row>
    <row r="25" spans="1:8" x14ac:dyDescent="0.25">
      <c r="A25" s="129" t="s">
        <v>79</v>
      </c>
      <c r="B25" s="137" t="s">
        <v>80</v>
      </c>
      <c r="C25" s="128">
        <f>SUM(C26+C27)</f>
        <v>160.5</v>
      </c>
      <c r="D25" s="128">
        <f>SUM(D26+D27)</f>
        <v>160.5</v>
      </c>
      <c r="E25" s="128">
        <f t="shared" si="1"/>
        <v>100</v>
      </c>
    </row>
    <row r="26" spans="1:8" ht="95.25" customHeight="1" x14ac:dyDescent="0.25">
      <c r="A26" s="130" t="s">
        <v>156</v>
      </c>
      <c r="B26" s="134" t="s">
        <v>149</v>
      </c>
      <c r="C26" s="131">
        <v>0.4</v>
      </c>
      <c r="D26" s="131">
        <v>0.4</v>
      </c>
      <c r="E26" s="131">
        <f t="shared" si="1"/>
        <v>100</v>
      </c>
    </row>
    <row r="27" spans="1:8" ht="22.5" customHeight="1" x14ac:dyDescent="0.25">
      <c r="A27" s="130" t="s">
        <v>157</v>
      </c>
      <c r="B27" s="70" t="s">
        <v>81</v>
      </c>
      <c r="C27" s="131">
        <f>159+1.1</f>
        <v>160.1</v>
      </c>
      <c r="D27" s="131">
        <v>160.1</v>
      </c>
      <c r="E27" s="131">
        <f t="shared" si="1"/>
        <v>100</v>
      </c>
    </row>
    <row r="28" spans="1:8" ht="21" customHeight="1" x14ac:dyDescent="0.25">
      <c r="A28" s="129" t="s">
        <v>82</v>
      </c>
      <c r="B28" s="85" t="s">
        <v>83</v>
      </c>
      <c r="C28" s="128">
        <f>SUM(C29)</f>
        <v>1805.62968</v>
      </c>
      <c r="D28" s="128">
        <f>SUM(D29)</f>
        <v>1805.62968</v>
      </c>
      <c r="E28" s="128">
        <f t="shared" si="1"/>
        <v>100</v>
      </c>
    </row>
    <row r="29" spans="1:8" ht="66" customHeight="1" x14ac:dyDescent="0.25">
      <c r="A29" s="130" t="s">
        <v>158</v>
      </c>
      <c r="B29" s="134" t="s">
        <v>84</v>
      </c>
      <c r="C29" s="178">
        <f>370+70+600+588.09+80-15.54+307.53968+200+130+60-584.46</f>
        <v>1805.62968</v>
      </c>
      <c r="D29" s="179">
        <v>1805.62968</v>
      </c>
      <c r="E29" s="131">
        <f t="shared" si="1"/>
        <v>100</v>
      </c>
    </row>
    <row r="30" spans="1:8" x14ac:dyDescent="0.25">
      <c r="A30" s="129" t="s">
        <v>211</v>
      </c>
      <c r="B30" s="241" t="s">
        <v>212</v>
      </c>
      <c r="C30" s="243">
        <f>C31</f>
        <v>110</v>
      </c>
      <c r="D30" s="243">
        <f t="shared" ref="D30" si="6">D31</f>
        <v>110</v>
      </c>
      <c r="E30" s="128">
        <f t="shared" si="1"/>
        <v>100</v>
      </c>
    </row>
    <row r="31" spans="1:8" x14ac:dyDescent="0.25">
      <c r="A31" s="65" t="s">
        <v>214</v>
      </c>
      <c r="B31" s="242" t="s">
        <v>213</v>
      </c>
      <c r="C31" s="244">
        <v>110</v>
      </c>
      <c r="D31" s="244">
        <v>110</v>
      </c>
      <c r="E31" s="131">
        <f t="shared" si="1"/>
        <v>100</v>
      </c>
    </row>
  </sheetData>
  <mergeCells count="6">
    <mergeCell ref="C1:E1"/>
    <mergeCell ref="C4:E4"/>
    <mergeCell ref="A4:A5"/>
    <mergeCell ref="B4:B5"/>
    <mergeCell ref="A2:E2"/>
    <mergeCell ref="C3:E3"/>
  </mergeCells>
  <phoneticPr fontId="6" type="noConversion"/>
  <pageMargins left="0.78749999999999998" right="0.78749999999999998" top="0.47986111111111113" bottom="0.78749999999999998" header="0.51180555555555562" footer="0.51180555555555562"/>
  <pageSetup paperSize="9" scale="53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128"/>
  <sheetViews>
    <sheetView view="pageBreakPreview" topLeftCell="A16" zoomScale="90" zoomScaleNormal="75" zoomScaleSheetLayoutView="90" workbookViewId="0">
      <selection activeCell="J5" sqref="J5:L5"/>
    </sheetView>
  </sheetViews>
  <sheetFormatPr defaultColWidth="8.5703125" defaultRowHeight="15.75" x14ac:dyDescent="0.25"/>
  <cols>
    <col min="1" max="1" width="86.7109375" style="13" customWidth="1"/>
    <col min="2" max="2" width="7" style="2" customWidth="1"/>
    <col min="3" max="3" width="5.5703125" style="2" customWidth="1"/>
    <col min="4" max="4" width="7.140625" style="2" customWidth="1"/>
    <col min="5" max="5" width="7.28515625" style="2" customWidth="1"/>
    <col min="6" max="6" width="6.140625" style="2" customWidth="1"/>
    <col min="7" max="7" width="7.140625" style="2" customWidth="1"/>
    <col min="8" max="8" width="10.42578125" style="6" customWidth="1"/>
    <col min="9" max="9" width="7.85546875" style="6" customWidth="1"/>
    <col min="10" max="10" width="16.85546875" style="22" customWidth="1"/>
    <col min="11" max="11" width="13.85546875" style="6" customWidth="1"/>
    <col min="12" max="12" width="15.85546875" style="6" customWidth="1"/>
    <col min="13" max="15" width="8.5703125" style="232"/>
    <col min="16" max="16384" width="8.5703125" style="6"/>
  </cols>
  <sheetData>
    <row r="1" spans="1:15" ht="140.25" customHeight="1" x14ac:dyDescent="0.25">
      <c r="A1" s="138"/>
      <c r="B1" s="139"/>
      <c r="C1" s="139"/>
      <c r="D1" s="139"/>
      <c r="E1" s="139"/>
      <c r="F1" s="139"/>
      <c r="G1" s="140"/>
      <c r="H1" s="177"/>
      <c r="I1" s="177"/>
      <c r="J1" s="263" t="s">
        <v>239</v>
      </c>
      <c r="K1" s="263"/>
      <c r="L1" s="263"/>
    </row>
    <row r="2" spans="1:15" ht="57.75" customHeight="1" x14ac:dyDescent="0.25">
      <c r="A2" s="272" t="s">
        <v>240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</row>
    <row r="3" spans="1:15" x14ac:dyDescent="0.25">
      <c r="A3" s="138"/>
      <c r="B3" s="139"/>
      <c r="C3" s="139"/>
      <c r="D3" s="139"/>
      <c r="E3" s="139"/>
      <c r="F3" s="139"/>
      <c r="G3" s="139"/>
      <c r="H3" s="123"/>
      <c r="I3" s="123"/>
      <c r="J3" s="141"/>
      <c r="K3" s="123"/>
      <c r="L3" s="123" t="s">
        <v>174</v>
      </c>
    </row>
    <row r="4" spans="1:15" ht="15.75" customHeight="1" x14ac:dyDescent="0.25">
      <c r="A4" s="271" t="s">
        <v>9</v>
      </c>
      <c r="B4" s="271" t="s">
        <v>18</v>
      </c>
      <c r="C4" s="271" t="s">
        <v>10</v>
      </c>
      <c r="D4" s="271" t="s">
        <v>170</v>
      </c>
      <c r="E4" s="271" t="s">
        <v>171</v>
      </c>
      <c r="F4" s="271"/>
      <c r="G4" s="271"/>
      <c r="H4" s="271"/>
      <c r="I4" s="271" t="s">
        <v>172</v>
      </c>
      <c r="J4" s="271" t="s">
        <v>59</v>
      </c>
      <c r="K4" s="271"/>
      <c r="L4" s="271"/>
    </row>
    <row r="5" spans="1:15" ht="31.5" x14ac:dyDescent="0.25">
      <c r="A5" s="271" t="s">
        <v>173</v>
      </c>
      <c r="B5" s="271" t="s">
        <v>173</v>
      </c>
      <c r="C5" s="271" t="s">
        <v>173</v>
      </c>
      <c r="D5" s="271" t="s">
        <v>173</v>
      </c>
      <c r="E5" s="271" t="s">
        <v>173</v>
      </c>
      <c r="F5" s="271"/>
      <c r="G5" s="271"/>
      <c r="H5" s="271"/>
      <c r="I5" s="271" t="s">
        <v>173</v>
      </c>
      <c r="J5" s="190" t="s">
        <v>237</v>
      </c>
      <c r="K5" s="190" t="s">
        <v>238</v>
      </c>
      <c r="L5" s="190" t="s">
        <v>236</v>
      </c>
    </row>
    <row r="6" spans="1:15" x14ac:dyDescent="0.25">
      <c r="A6" s="114">
        <v>1</v>
      </c>
      <c r="B6" s="5">
        <v>2</v>
      </c>
      <c r="C6" s="5">
        <v>3</v>
      </c>
      <c r="D6" s="5">
        <v>4</v>
      </c>
      <c r="E6" s="5">
        <v>5</v>
      </c>
      <c r="F6" s="102">
        <v>6</v>
      </c>
      <c r="G6" s="5">
        <v>7</v>
      </c>
      <c r="H6" s="65">
        <v>8</v>
      </c>
      <c r="I6" s="65">
        <v>9</v>
      </c>
      <c r="J6" s="65">
        <v>10</v>
      </c>
      <c r="K6" s="65">
        <v>11</v>
      </c>
      <c r="L6" s="65">
        <v>12</v>
      </c>
    </row>
    <row r="7" spans="1:15" s="20" customFormat="1" x14ac:dyDescent="0.25">
      <c r="A7" s="96" t="s">
        <v>19</v>
      </c>
      <c r="B7" s="71"/>
      <c r="C7" s="71"/>
      <c r="D7" s="71"/>
      <c r="E7" s="71"/>
      <c r="F7" s="97"/>
      <c r="G7" s="115"/>
      <c r="H7" s="76"/>
      <c r="I7" s="76"/>
      <c r="J7" s="77">
        <f>J8</f>
        <v>5708.3966500000006</v>
      </c>
      <c r="K7" s="77">
        <f t="shared" ref="K7" si="0">K8</f>
        <v>5523.2912800000004</v>
      </c>
      <c r="L7" s="77">
        <f>K7/J7*100</f>
        <v>96.757314157557701</v>
      </c>
      <c r="M7" s="233"/>
      <c r="N7" s="233"/>
      <c r="O7" s="233"/>
    </row>
    <row r="8" spans="1:15" ht="31.5" x14ac:dyDescent="0.25">
      <c r="A8" s="96" t="s">
        <v>153</v>
      </c>
      <c r="B8" s="71">
        <v>911</v>
      </c>
      <c r="C8" s="116"/>
      <c r="D8" s="116"/>
      <c r="E8" s="5"/>
      <c r="F8" s="5"/>
      <c r="G8" s="5"/>
      <c r="H8" s="5"/>
      <c r="I8" s="117"/>
      <c r="J8" s="77">
        <f>J9+J56+J71+J87+J115+J122+J65</f>
        <v>5708.3966500000006</v>
      </c>
      <c r="K8" s="77">
        <f>K9+K56+K71+K87+K115+K122+K65</f>
        <v>5523.2912800000004</v>
      </c>
      <c r="L8" s="77">
        <f>L9+L56+L71+L87+L115+L122+L65</f>
        <v>580.02602274626122</v>
      </c>
    </row>
    <row r="9" spans="1:15" x14ac:dyDescent="0.25">
      <c r="A9" s="96" t="s">
        <v>12</v>
      </c>
      <c r="B9" s="71">
        <v>911</v>
      </c>
      <c r="C9" s="71" t="s">
        <v>13</v>
      </c>
      <c r="D9" s="71"/>
      <c r="E9" s="74"/>
      <c r="F9" s="74"/>
      <c r="G9" s="74"/>
      <c r="H9" s="74"/>
      <c r="I9" s="97"/>
      <c r="J9" s="77">
        <f>J10+J19+J41+J47</f>
        <v>3121.2028300000002</v>
      </c>
      <c r="K9" s="77">
        <f>K10+K19+K41+K47</f>
        <v>3102.4741700000004</v>
      </c>
      <c r="L9" s="77">
        <f t="shared" ref="L9:L71" si="1">K9/J9*100</f>
        <v>99.399953767182765</v>
      </c>
    </row>
    <row r="10" spans="1:15" ht="31.5" x14ac:dyDescent="0.25">
      <c r="A10" s="85" t="s">
        <v>29</v>
      </c>
      <c r="B10" s="71">
        <v>911</v>
      </c>
      <c r="C10" s="74" t="s">
        <v>13</v>
      </c>
      <c r="D10" s="74" t="s">
        <v>24</v>
      </c>
      <c r="E10" s="74"/>
      <c r="F10" s="74"/>
      <c r="G10" s="74"/>
      <c r="H10" s="74"/>
      <c r="I10" s="80"/>
      <c r="J10" s="98">
        <f>J11</f>
        <v>944.72090000000003</v>
      </c>
      <c r="K10" s="98">
        <f>K11</f>
        <v>944.72090000000003</v>
      </c>
      <c r="L10" s="77">
        <f t="shared" si="1"/>
        <v>100</v>
      </c>
    </row>
    <row r="11" spans="1:15" x14ac:dyDescent="0.25">
      <c r="A11" s="78" t="s">
        <v>130</v>
      </c>
      <c r="B11" s="71">
        <v>911</v>
      </c>
      <c r="C11" s="5" t="s">
        <v>13</v>
      </c>
      <c r="D11" s="5" t="s">
        <v>24</v>
      </c>
      <c r="E11" s="5" t="s">
        <v>30</v>
      </c>
      <c r="F11" s="5"/>
      <c r="G11" s="5"/>
      <c r="H11" s="5"/>
      <c r="I11" s="66"/>
      <c r="J11" s="99">
        <f>J12</f>
        <v>944.72090000000003</v>
      </c>
      <c r="K11" s="99">
        <f t="shared" ref="K11:K14" si="2">K12</f>
        <v>944.72090000000003</v>
      </c>
      <c r="L11" s="25">
        <f t="shared" si="1"/>
        <v>100</v>
      </c>
    </row>
    <row r="12" spans="1:15" x14ac:dyDescent="0.25">
      <c r="A12" s="70" t="s">
        <v>128</v>
      </c>
      <c r="B12" s="71">
        <v>911</v>
      </c>
      <c r="C12" s="5" t="s">
        <v>13</v>
      </c>
      <c r="D12" s="5" t="s">
        <v>24</v>
      </c>
      <c r="E12" s="5">
        <v>65</v>
      </c>
      <c r="F12" s="5">
        <v>1</v>
      </c>
      <c r="G12" s="74"/>
      <c r="H12" s="74"/>
      <c r="I12" s="80"/>
      <c r="J12" s="99">
        <f>J13+J16</f>
        <v>944.72090000000003</v>
      </c>
      <c r="K12" s="99">
        <f t="shared" ref="K12" si="3">K13+K16</f>
        <v>944.72090000000003</v>
      </c>
      <c r="L12" s="25">
        <f t="shared" si="1"/>
        <v>100</v>
      </c>
    </row>
    <row r="13" spans="1:15" x14ac:dyDescent="0.25">
      <c r="A13" s="100" t="s">
        <v>105</v>
      </c>
      <c r="B13" s="71">
        <v>911</v>
      </c>
      <c r="C13" s="65" t="s">
        <v>13</v>
      </c>
      <c r="D13" s="65" t="s">
        <v>24</v>
      </c>
      <c r="E13" s="65" t="s">
        <v>30</v>
      </c>
      <c r="F13" s="65" t="s">
        <v>20</v>
      </c>
      <c r="G13" s="65" t="s">
        <v>32</v>
      </c>
      <c r="H13" s="65" t="s">
        <v>33</v>
      </c>
      <c r="I13" s="80"/>
      <c r="J13" s="99">
        <f>J14</f>
        <v>436.61959999999999</v>
      </c>
      <c r="K13" s="99">
        <f t="shared" si="2"/>
        <v>436.61959999999999</v>
      </c>
      <c r="L13" s="25">
        <f t="shared" si="1"/>
        <v>100</v>
      </c>
    </row>
    <row r="14" spans="1:15" ht="53.25" customHeight="1" x14ac:dyDescent="0.25">
      <c r="A14" s="100" t="s">
        <v>96</v>
      </c>
      <c r="B14" s="71">
        <v>911</v>
      </c>
      <c r="C14" s="65" t="s">
        <v>13</v>
      </c>
      <c r="D14" s="65" t="s">
        <v>24</v>
      </c>
      <c r="E14" s="65" t="s">
        <v>30</v>
      </c>
      <c r="F14" s="65" t="s">
        <v>20</v>
      </c>
      <c r="G14" s="65" t="s">
        <v>32</v>
      </c>
      <c r="H14" s="65" t="s">
        <v>33</v>
      </c>
      <c r="I14" s="66" t="s">
        <v>98</v>
      </c>
      <c r="J14" s="99">
        <f>J15</f>
        <v>436.61959999999999</v>
      </c>
      <c r="K14" s="99">
        <f t="shared" si="2"/>
        <v>436.61959999999999</v>
      </c>
      <c r="L14" s="25">
        <f t="shared" si="1"/>
        <v>100</v>
      </c>
    </row>
    <row r="15" spans="1:15" ht="16.5" customHeight="1" x14ac:dyDescent="0.25">
      <c r="A15" s="100" t="s">
        <v>97</v>
      </c>
      <c r="B15" s="71">
        <v>911</v>
      </c>
      <c r="C15" s="65" t="s">
        <v>13</v>
      </c>
      <c r="D15" s="65" t="s">
        <v>24</v>
      </c>
      <c r="E15" s="65" t="s">
        <v>30</v>
      </c>
      <c r="F15" s="65" t="s">
        <v>20</v>
      </c>
      <c r="G15" s="65" t="s">
        <v>32</v>
      </c>
      <c r="H15" s="65" t="s">
        <v>33</v>
      </c>
      <c r="I15" s="66" t="s">
        <v>99</v>
      </c>
      <c r="J15" s="99">
        <f>449.2-12-0.003-0.5774</f>
        <v>436.61959999999999</v>
      </c>
      <c r="K15" s="99">
        <v>436.61959999999999</v>
      </c>
      <c r="L15" s="25">
        <f t="shared" si="1"/>
        <v>100</v>
      </c>
    </row>
    <row r="16" spans="1:15" ht="39.75" customHeight="1" x14ac:dyDescent="0.25">
      <c r="A16" s="198" t="s">
        <v>184</v>
      </c>
      <c r="B16" s="71">
        <v>911</v>
      </c>
      <c r="C16" s="199" t="s">
        <v>13</v>
      </c>
      <c r="D16" s="199" t="s">
        <v>24</v>
      </c>
      <c r="E16" s="199" t="s">
        <v>30</v>
      </c>
      <c r="F16" s="199" t="s">
        <v>20</v>
      </c>
      <c r="G16" s="199" t="s">
        <v>32</v>
      </c>
      <c r="H16" s="199" t="s">
        <v>185</v>
      </c>
      <c r="I16" s="200"/>
      <c r="J16" s="99">
        <f>J17</f>
        <v>508.10129999999998</v>
      </c>
      <c r="K16" s="99">
        <f t="shared" ref="K16:K17" si="4">K17</f>
        <v>508.10129999999998</v>
      </c>
      <c r="L16" s="25">
        <f t="shared" si="1"/>
        <v>100</v>
      </c>
    </row>
    <row r="17" spans="1:15" ht="45" customHeight="1" x14ac:dyDescent="0.25">
      <c r="A17" s="201" t="s">
        <v>96</v>
      </c>
      <c r="B17" s="71">
        <v>911</v>
      </c>
      <c r="C17" s="199" t="s">
        <v>13</v>
      </c>
      <c r="D17" s="199" t="s">
        <v>24</v>
      </c>
      <c r="E17" s="199" t="s">
        <v>30</v>
      </c>
      <c r="F17" s="199" t="s">
        <v>20</v>
      </c>
      <c r="G17" s="199" t="s">
        <v>32</v>
      </c>
      <c r="H17" s="199" t="s">
        <v>185</v>
      </c>
      <c r="I17" s="200" t="s">
        <v>98</v>
      </c>
      <c r="J17" s="99">
        <f>J18</f>
        <v>508.10129999999998</v>
      </c>
      <c r="K17" s="99">
        <f t="shared" si="4"/>
        <v>508.10129999999998</v>
      </c>
      <c r="L17" s="25">
        <f t="shared" si="1"/>
        <v>100</v>
      </c>
    </row>
    <row r="18" spans="1:15" ht="33" customHeight="1" x14ac:dyDescent="0.25">
      <c r="A18" s="201" t="s">
        <v>97</v>
      </c>
      <c r="B18" s="71">
        <v>911</v>
      </c>
      <c r="C18" s="199" t="s">
        <v>13</v>
      </c>
      <c r="D18" s="199" t="s">
        <v>24</v>
      </c>
      <c r="E18" s="199" t="s">
        <v>30</v>
      </c>
      <c r="F18" s="199" t="s">
        <v>20</v>
      </c>
      <c r="G18" s="199" t="s">
        <v>32</v>
      </c>
      <c r="H18" s="199" t="s">
        <v>185</v>
      </c>
      <c r="I18" s="200" t="s">
        <v>99</v>
      </c>
      <c r="J18" s="99">
        <f>250+297-38.8987</f>
        <v>508.10129999999998</v>
      </c>
      <c r="K18" s="99">
        <v>508.10129999999998</v>
      </c>
      <c r="L18" s="25">
        <f t="shared" si="1"/>
        <v>100</v>
      </c>
    </row>
    <row r="19" spans="1:15" ht="47.25" x14ac:dyDescent="0.25">
      <c r="A19" s="73" t="s">
        <v>60</v>
      </c>
      <c r="B19" s="71">
        <v>911</v>
      </c>
      <c r="C19" s="74" t="s">
        <v>13</v>
      </c>
      <c r="D19" s="74" t="s">
        <v>14</v>
      </c>
      <c r="E19" s="74"/>
      <c r="F19" s="74"/>
      <c r="G19" s="74"/>
      <c r="H19" s="74"/>
      <c r="I19" s="80"/>
      <c r="J19" s="98">
        <f>J20+J36</f>
        <v>2170.9819300000004</v>
      </c>
      <c r="K19" s="98">
        <f>K20+K36</f>
        <v>2157.7532700000002</v>
      </c>
      <c r="L19" s="77">
        <f t="shared" si="1"/>
        <v>99.390660059524294</v>
      </c>
    </row>
    <row r="20" spans="1:15" x14ac:dyDescent="0.25">
      <c r="A20" s="78" t="s">
        <v>130</v>
      </c>
      <c r="B20" s="71">
        <v>911</v>
      </c>
      <c r="C20" s="5" t="s">
        <v>13</v>
      </c>
      <c r="D20" s="5" t="s">
        <v>14</v>
      </c>
      <c r="E20" s="5" t="s">
        <v>30</v>
      </c>
      <c r="F20" s="5"/>
      <c r="G20" s="5"/>
      <c r="H20" s="5"/>
      <c r="I20" s="66"/>
      <c r="J20" s="99">
        <f>J21</f>
        <v>2170.5819300000003</v>
      </c>
      <c r="K20" s="99">
        <f>K21</f>
        <v>2157.3532700000001</v>
      </c>
      <c r="L20" s="25">
        <f t="shared" si="1"/>
        <v>99.390547768910977</v>
      </c>
    </row>
    <row r="21" spans="1:15" ht="18.600000000000001" customHeight="1" x14ac:dyDescent="0.25">
      <c r="A21" s="78" t="s">
        <v>131</v>
      </c>
      <c r="B21" s="71">
        <v>911</v>
      </c>
      <c r="C21" s="65" t="s">
        <v>13</v>
      </c>
      <c r="D21" s="65" t="s">
        <v>14</v>
      </c>
      <c r="E21" s="65" t="s">
        <v>30</v>
      </c>
      <c r="F21" s="65" t="s">
        <v>21</v>
      </c>
      <c r="G21" s="74"/>
      <c r="H21" s="74"/>
      <c r="I21" s="80"/>
      <c r="J21" s="99">
        <f>J23+J25+J31</f>
        <v>2170.5819300000003</v>
      </c>
      <c r="K21" s="99">
        <f>K23+K25+K31</f>
        <v>2157.3532700000001</v>
      </c>
      <c r="L21" s="25">
        <f t="shared" si="1"/>
        <v>99.390547768910977</v>
      </c>
    </row>
    <row r="22" spans="1:15" x14ac:dyDescent="0.25">
      <c r="A22" s="100" t="s">
        <v>34</v>
      </c>
      <c r="B22" s="71">
        <v>911</v>
      </c>
      <c r="C22" s="65" t="s">
        <v>13</v>
      </c>
      <c r="D22" s="65" t="s">
        <v>14</v>
      </c>
      <c r="E22" s="65" t="s">
        <v>30</v>
      </c>
      <c r="F22" s="65" t="s">
        <v>21</v>
      </c>
      <c r="G22" s="65" t="s">
        <v>32</v>
      </c>
      <c r="H22" s="65" t="s">
        <v>35</v>
      </c>
      <c r="I22" s="80"/>
      <c r="J22" s="99">
        <f t="shared" ref="J22:K23" si="5">J23</f>
        <v>376.59340000000003</v>
      </c>
      <c r="K22" s="99">
        <f t="shared" si="5"/>
        <v>376.59339999999997</v>
      </c>
      <c r="L22" s="25">
        <f t="shared" si="1"/>
        <v>99.999999999999986</v>
      </c>
    </row>
    <row r="23" spans="1:15" ht="51.75" customHeight="1" x14ac:dyDescent="0.25">
      <c r="A23" s="100" t="s">
        <v>96</v>
      </c>
      <c r="B23" s="71">
        <v>911</v>
      </c>
      <c r="C23" s="65" t="s">
        <v>13</v>
      </c>
      <c r="D23" s="65" t="s">
        <v>14</v>
      </c>
      <c r="E23" s="65" t="s">
        <v>30</v>
      </c>
      <c r="F23" s="65" t="s">
        <v>21</v>
      </c>
      <c r="G23" s="65" t="s">
        <v>32</v>
      </c>
      <c r="H23" s="65" t="s">
        <v>35</v>
      </c>
      <c r="I23" s="66" t="s">
        <v>98</v>
      </c>
      <c r="J23" s="99">
        <f t="shared" si="5"/>
        <v>376.59340000000003</v>
      </c>
      <c r="K23" s="99">
        <f t="shared" si="5"/>
        <v>376.59339999999997</v>
      </c>
      <c r="L23" s="25">
        <f t="shared" si="1"/>
        <v>99.999999999999986</v>
      </c>
    </row>
    <row r="24" spans="1:15" x14ac:dyDescent="0.25">
      <c r="A24" s="100" t="s">
        <v>97</v>
      </c>
      <c r="B24" s="71">
        <v>911</v>
      </c>
      <c r="C24" s="65" t="s">
        <v>13</v>
      </c>
      <c r="D24" s="65" t="s">
        <v>14</v>
      </c>
      <c r="E24" s="65" t="s">
        <v>30</v>
      </c>
      <c r="F24" s="65" t="s">
        <v>21</v>
      </c>
      <c r="G24" s="65" t="s">
        <v>32</v>
      </c>
      <c r="H24" s="65" t="s">
        <v>35</v>
      </c>
      <c r="I24" s="66" t="s">
        <v>99</v>
      </c>
      <c r="J24" s="99">
        <f>397.6-15.524-6.06+0.5774</f>
        <v>376.59340000000003</v>
      </c>
      <c r="K24" s="99">
        <v>376.59339999999997</v>
      </c>
      <c r="L24" s="25">
        <f t="shared" si="1"/>
        <v>99.999999999999986</v>
      </c>
    </row>
    <row r="25" spans="1:15" ht="18" customHeight="1" x14ac:dyDescent="0.25">
      <c r="A25" s="70" t="s">
        <v>204</v>
      </c>
      <c r="B25" s="71">
        <v>911</v>
      </c>
      <c r="C25" s="65" t="s">
        <v>13</v>
      </c>
      <c r="D25" s="65" t="s">
        <v>14</v>
      </c>
      <c r="E25" s="65" t="s">
        <v>30</v>
      </c>
      <c r="F25" s="65" t="s">
        <v>21</v>
      </c>
      <c r="G25" s="65" t="s">
        <v>32</v>
      </c>
      <c r="H25" s="65" t="s">
        <v>36</v>
      </c>
      <c r="I25" s="66"/>
      <c r="J25" s="99">
        <f>J26+J28</f>
        <v>391.28282999999999</v>
      </c>
      <c r="K25" s="99">
        <f>K26+K28</f>
        <v>378.05417</v>
      </c>
      <c r="L25" s="25">
        <f t="shared" si="1"/>
        <v>96.619156531862131</v>
      </c>
    </row>
    <row r="26" spans="1:15" ht="18" customHeight="1" x14ac:dyDescent="0.25">
      <c r="A26" s="70" t="s">
        <v>92</v>
      </c>
      <c r="B26" s="71">
        <v>911</v>
      </c>
      <c r="C26" s="65" t="s">
        <v>13</v>
      </c>
      <c r="D26" s="65" t="s">
        <v>14</v>
      </c>
      <c r="E26" s="65" t="s">
        <v>30</v>
      </c>
      <c r="F26" s="65" t="s">
        <v>21</v>
      </c>
      <c r="G26" s="65" t="s">
        <v>32</v>
      </c>
      <c r="H26" s="65" t="s">
        <v>36</v>
      </c>
      <c r="I26" s="66" t="s">
        <v>94</v>
      </c>
      <c r="J26" s="99">
        <f t="shared" ref="J26:K26" si="6">J27</f>
        <v>347.28282999999999</v>
      </c>
      <c r="K26" s="99">
        <f t="shared" si="6"/>
        <v>334.11563999999998</v>
      </c>
      <c r="L26" s="25">
        <f t="shared" si="1"/>
        <v>96.208511085906551</v>
      </c>
    </row>
    <row r="27" spans="1:15" ht="31.5" x14ac:dyDescent="0.25">
      <c r="A27" s="70" t="s">
        <v>93</v>
      </c>
      <c r="B27" s="71">
        <v>911</v>
      </c>
      <c r="C27" s="65" t="s">
        <v>13</v>
      </c>
      <c r="D27" s="65" t="s">
        <v>14</v>
      </c>
      <c r="E27" s="65" t="s">
        <v>30</v>
      </c>
      <c r="F27" s="65" t="s">
        <v>21</v>
      </c>
      <c r="G27" s="65" t="s">
        <v>32</v>
      </c>
      <c r="H27" s="65" t="s">
        <v>36</v>
      </c>
      <c r="I27" s="5" t="s">
        <v>95</v>
      </c>
      <c r="J27" s="99">
        <f>234+91.44751-8.08-8+37.91532</f>
        <v>347.28282999999999</v>
      </c>
      <c r="K27" s="99">
        <v>334.11563999999998</v>
      </c>
      <c r="L27" s="25">
        <f t="shared" si="1"/>
        <v>96.208511085906551</v>
      </c>
    </row>
    <row r="28" spans="1:15" s="20" customFormat="1" x14ac:dyDescent="0.25">
      <c r="A28" s="69" t="s">
        <v>100</v>
      </c>
      <c r="B28" s="71">
        <v>911</v>
      </c>
      <c r="C28" s="5" t="s">
        <v>13</v>
      </c>
      <c r="D28" s="5" t="s">
        <v>14</v>
      </c>
      <c r="E28" s="65" t="s">
        <v>30</v>
      </c>
      <c r="F28" s="65" t="s">
        <v>21</v>
      </c>
      <c r="G28" s="65" t="s">
        <v>32</v>
      </c>
      <c r="H28" s="65" t="s">
        <v>36</v>
      </c>
      <c r="I28" s="102" t="s">
        <v>101</v>
      </c>
      <c r="J28" s="25">
        <f>J30+J29</f>
        <v>44</v>
      </c>
      <c r="K28" s="25">
        <f>K30+K29</f>
        <v>43.93853</v>
      </c>
      <c r="L28" s="25">
        <f t="shared" si="1"/>
        <v>99.860295454545451</v>
      </c>
      <c r="M28" s="233"/>
      <c r="N28" s="233"/>
      <c r="O28" s="233"/>
    </row>
    <row r="29" spans="1:15" s="20" customFormat="1" x14ac:dyDescent="0.25">
      <c r="A29" s="69" t="s">
        <v>233</v>
      </c>
      <c r="B29" s="71">
        <v>911</v>
      </c>
      <c r="C29" s="5" t="s">
        <v>13</v>
      </c>
      <c r="D29" s="5" t="s">
        <v>14</v>
      </c>
      <c r="E29" s="65" t="s">
        <v>30</v>
      </c>
      <c r="F29" s="65" t="s">
        <v>21</v>
      </c>
      <c r="G29" s="65" t="s">
        <v>32</v>
      </c>
      <c r="H29" s="65" t="s">
        <v>36</v>
      </c>
      <c r="I29" s="102" t="s">
        <v>234</v>
      </c>
      <c r="J29" s="25">
        <v>8</v>
      </c>
      <c r="K29" s="25">
        <v>8</v>
      </c>
      <c r="L29" s="25">
        <f t="shared" si="1"/>
        <v>100</v>
      </c>
      <c r="M29" s="233"/>
      <c r="N29" s="233"/>
      <c r="O29" s="233"/>
    </row>
    <row r="30" spans="1:15" s="20" customFormat="1" ht="15" customHeight="1" x14ac:dyDescent="0.25">
      <c r="A30" s="69" t="s">
        <v>102</v>
      </c>
      <c r="B30" s="71">
        <v>911</v>
      </c>
      <c r="C30" s="5" t="s">
        <v>13</v>
      </c>
      <c r="D30" s="5" t="s">
        <v>14</v>
      </c>
      <c r="E30" s="5" t="s">
        <v>30</v>
      </c>
      <c r="F30" s="65" t="s">
        <v>21</v>
      </c>
      <c r="G30" s="65" t="s">
        <v>32</v>
      </c>
      <c r="H30" s="65" t="s">
        <v>36</v>
      </c>
      <c r="I30" s="102" t="s">
        <v>104</v>
      </c>
      <c r="J30" s="25">
        <f>30+6</f>
        <v>36</v>
      </c>
      <c r="K30" s="25">
        <v>35.93853</v>
      </c>
      <c r="L30" s="25">
        <f t="shared" si="1"/>
        <v>99.829250000000002</v>
      </c>
      <c r="M30" s="233"/>
      <c r="N30" s="233"/>
      <c r="O30" s="233"/>
    </row>
    <row r="31" spans="1:15" s="20" customFormat="1" ht="42" customHeight="1" x14ac:dyDescent="0.25">
      <c r="A31" s="198" t="s">
        <v>184</v>
      </c>
      <c r="B31" s="71">
        <v>911</v>
      </c>
      <c r="C31" s="202" t="s">
        <v>13</v>
      </c>
      <c r="D31" s="202" t="s">
        <v>14</v>
      </c>
      <c r="E31" s="200" t="s">
        <v>30</v>
      </c>
      <c r="F31" s="199" t="s">
        <v>21</v>
      </c>
      <c r="G31" s="199" t="s">
        <v>32</v>
      </c>
      <c r="H31" s="199" t="s">
        <v>185</v>
      </c>
      <c r="I31" s="203"/>
      <c r="J31" s="25">
        <f>J32+J34</f>
        <v>1402.7057000000002</v>
      </c>
      <c r="K31" s="25">
        <f>K32+K34</f>
        <v>1402.7057</v>
      </c>
      <c r="L31" s="25">
        <f t="shared" si="1"/>
        <v>99.999999999999986</v>
      </c>
      <c r="M31" s="233"/>
      <c r="N31" s="233"/>
      <c r="O31" s="233"/>
    </row>
    <row r="32" spans="1:15" s="20" customFormat="1" ht="57" customHeight="1" x14ac:dyDescent="0.25">
      <c r="A32" s="201" t="s">
        <v>96</v>
      </c>
      <c r="B32" s="71">
        <v>911</v>
      </c>
      <c r="C32" s="202" t="s">
        <v>13</v>
      </c>
      <c r="D32" s="202" t="s">
        <v>14</v>
      </c>
      <c r="E32" s="200" t="s">
        <v>30</v>
      </c>
      <c r="F32" s="199" t="s">
        <v>21</v>
      </c>
      <c r="G32" s="199" t="s">
        <v>32</v>
      </c>
      <c r="H32" s="199" t="s">
        <v>185</v>
      </c>
      <c r="I32" s="203" t="s">
        <v>98</v>
      </c>
      <c r="J32" s="25">
        <f>J33</f>
        <v>503.06270000000001</v>
      </c>
      <c r="K32" s="25">
        <f t="shared" ref="K32" si="7">K33</f>
        <v>503.06270000000001</v>
      </c>
      <c r="L32" s="25">
        <f t="shared" si="1"/>
        <v>100</v>
      </c>
      <c r="M32" s="233"/>
      <c r="N32" s="233"/>
      <c r="O32" s="233"/>
    </row>
    <row r="33" spans="1:15" s="20" customFormat="1" ht="38.25" customHeight="1" x14ac:dyDescent="0.25">
      <c r="A33" s="201" t="s">
        <v>97</v>
      </c>
      <c r="B33" s="71">
        <v>911</v>
      </c>
      <c r="C33" s="202" t="s">
        <v>13</v>
      </c>
      <c r="D33" s="202" t="s">
        <v>14</v>
      </c>
      <c r="E33" s="200" t="s">
        <v>30</v>
      </c>
      <c r="F33" s="199" t="s">
        <v>21</v>
      </c>
      <c r="G33" s="199" t="s">
        <v>32</v>
      </c>
      <c r="H33" s="199" t="s">
        <v>185</v>
      </c>
      <c r="I33" s="203" t="s">
        <v>99</v>
      </c>
      <c r="J33" s="25">
        <f>246.667+202+54.3957</f>
        <v>503.06270000000001</v>
      </c>
      <c r="K33" s="25">
        <v>503.06270000000001</v>
      </c>
      <c r="L33" s="25">
        <f t="shared" si="1"/>
        <v>100</v>
      </c>
      <c r="M33" s="233"/>
      <c r="N33" s="233"/>
      <c r="O33" s="233"/>
    </row>
    <row r="34" spans="1:15" s="20" customFormat="1" ht="19.5" customHeight="1" x14ac:dyDescent="0.25">
      <c r="A34" s="70" t="s">
        <v>92</v>
      </c>
      <c r="B34" s="71">
        <v>911</v>
      </c>
      <c r="C34" s="202" t="s">
        <v>13</v>
      </c>
      <c r="D34" s="202" t="s">
        <v>14</v>
      </c>
      <c r="E34" s="200" t="s">
        <v>30</v>
      </c>
      <c r="F34" s="199" t="s">
        <v>21</v>
      </c>
      <c r="G34" s="199" t="s">
        <v>32</v>
      </c>
      <c r="H34" s="199" t="s">
        <v>185</v>
      </c>
      <c r="I34" s="203" t="s">
        <v>94</v>
      </c>
      <c r="J34" s="25">
        <f>J35</f>
        <v>899.64300000000014</v>
      </c>
      <c r="K34" s="25">
        <f>K35</f>
        <v>899.64300000000003</v>
      </c>
      <c r="L34" s="25">
        <f t="shared" si="1"/>
        <v>99.999999999999986</v>
      </c>
      <c r="M34" s="233"/>
      <c r="N34" s="233"/>
      <c r="O34" s="233"/>
    </row>
    <row r="35" spans="1:15" s="20" customFormat="1" ht="35.25" customHeight="1" x14ac:dyDescent="0.25">
      <c r="A35" s="70" t="s">
        <v>93</v>
      </c>
      <c r="B35" s="71">
        <v>911</v>
      </c>
      <c r="C35" s="202" t="s">
        <v>13</v>
      </c>
      <c r="D35" s="202" t="s">
        <v>14</v>
      </c>
      <c r="E35" s="200" t="s">
        <v>30</v>
      </c>
      <c r="F35" s="199" t="s">
        <v>21</v>
      </c>
      <c r="G35" s="199" t="s">
        <v>32</v>
      </c>
      <c r="H35" s="199" t="s">
        <v>185</v>
      </c>
      <c r="I35" s="203" t="s">
        <v>95</v>
      </c>
      <c r="J35" s="25">
        <f>107.06+808.08-15.497</f>
        <v>899.64300000000014</v>
      </c>
      <c r="K35" s="25">
        <v>899.64300000000003</v>
      </c>
      <c r="L35" s="25">
        <f t="shared" si="1"/>
        <v>99.999999999999986</v>
      </c>
      <c r="M35" s="233"/>
      <c r="N35" s="233"/>
      <c r="O35" s="233"/>
    </row>
    <row r="36" spans="1:15" s="12" customFormat="1" ht="36.75" customHeight="1" x14ac:dyDescent="0.25">
      <c r="A36" s="78" t="s">
        <v>159</v>
      </c>
      <c r="B36" s="71">
        <v>911</v>
      </c>
      <c r="C36" s="5" t="s">
        <v>13</v>
      </c>
      <c r="D36" s="5" t="s">
        <v>14</v>
      </c>
      <c r="E36" s="66">
        <v>89</v>
      </c>
      <c r="F36" s="65"/>
      <c r="G36" s="65"/>
      <c r="H36" s="65"/>
      <c r="I36" s="103"/>
      <c r="J36" s="99">
        <f>J37</f>
        <v>0.4</v>
      </c>
      <c r="K36" s="99">
        <f t="shared" ref="K36:K39" si="8">K37</f>
        <v>0.4</v>
      </c>
      <c r="L36" s="25">
        <f t="shared" si="1"/>
        <v>100</v>
      </c>
      <c r="M36" s="230"/>
      <c r="N36" s="230"/>
      <c r="O36" s="230"/>
    </row>
    <row r="37" spans="1:15" s="12" customFormat="1" ht="47.25" x14ac:dyDescent="0.25">
      <c r="A37" s="78" t="s">
        <v>160</v>
      </c>
      <c r="B37" s="71">
        <v>911</v>
      </c>
      <c r="C37" s="5" t="s">
        <v>13</v>
      </c>
      <c r="D37" s="5" t="s">
        <v>14</v>
      </c>
      <c r="E37" s="66">
        <v>89</v>
      </c>
      <c r="F37" s="65" t="s">
        <v>20</v>
      </c>
      <c r="G37" s="65"/>
      <c r="H37" s="65"/>
      <c r="I37" s="103"/>
      <c r="J37" s="99">
        <f>J38</f>
        <v>0.4</v>
      </c>
      <c r="K37" s="99">
        <f t="shared" si="8"/>
        <v>0.4</v>
      </c>
      <c r="L37" s="25">
        <f t="shared" si="1"/>
        <v>100</v>
      </c>
      <c r="M37" s="230"/>
      <c r="N37" s="230"/>
      <c r="O37" s="230"/>
    </row>
    <row r="38" spans="1:15" s="12" customFormat="1" ht="70.5" customHeight="1" x14ac:dyDescent="0.25">
      <c r="A38" s="104" t="s">
        <v>129</v>
      </c>
      <c r="B38" s="71">
        <v>911</v>
      </c>
      <c r="C38" s="5" t="s">
        <v>13</v>
      </c>
      <c r="D38" s="5" t="s">
        <v>14</v>
      </c>
      <c r="E38" s="66">
        <v>89</v>
      </c>
      <c r="F38" s="65" t="s">
        <v>20</v>
      </c>
      <c r="G38" s="65" t="s">
        <v>32</v>
      </c>
      <c r="H38" s="65" t="s">
        <v>38</v>
      </c>
      <c r="I38" s="103"/>
      <c r="J38" s="99">
        <f>J39</f>
        <v>0.4</v>
      </c>
      <c r="K38" s="99">
        <f t="shared" si="8"/>
        <v>0.4</v>
      </c>
      <c r="L38" s="25">
        <f t="shared" si="1"/>
        <v>100</v>
      </c>
      <c r="M38" s="230"/>
      <c r="N38" s="230"/>
      <c r="O38" s="230"/>
    </row>
    <row r="39" spans="1:15" s="12" customFormat="1" ht="18" customHeight="1" x14ac:dyDescent="0.25">
      <c r="A39" s="70" t="s">
        <v>92</v>
      </c>
      <c r="B39" s="71">
        <v>911</v>
      </c>
      <c r="C39" s="5" t="s">
        <v>13</v>
      </c>
      <c r="D39" s="5" t="s">
        <v>14</v>
      </c>
      <c r="E39" s="66" t="s">
        <v>43</v>
      </c>
      <c r="F39" s="65" t="s">
        <v>20</v>
      </c>
      <c r="G39" s="65" t="s">
        <v>32</v>
      </c>
      <c r="H39" s="65" t="s">
        <v>38</v>
      </c>
      <c r="I39" s="103" t="s">
        <v>94</v>
      </c>
      <c r="J39" s="99">
        <f>J40</f>
        <v>0.4</v>
      </c>
      <c r="K39" s="99">
        <f t="shared" si="8"/>
        <v>0.4</v>
      </c>
      <c r="L39" s="25">
        <f t="shared" si="1"/>
        <v>100</v>
      </c>
      <c r="M39" s="230"/>
      <c r="N39" s="230"/>
      <c r="O39" s="230"/>
    </row>
    <row r="40" spans="1:15" s="12" customFormat="1" ht="35.25" customHeight="1" x14ac:dyDescent="0.25">
      <c r="A40" s="70" t="s">
        <v>93</v>
      </c>
      <c r="B40" s="71">
        <v>911</v>
      </c>
      <c r="C40" s="5" t="s">
        <v>13</v>
      </c>
      <c r="D40" s="5" t="s">
        <v>14</v>
      </c>
      <c r="E40" s="66" t="s">
        <v>43</v>
      </c>
      <c r="F40" s="65" t="s">
        <v>20</v>
      </c>
      <c r="G40" s="65" t="s">
        <v>32</v>
      </c>
      <c r="H40" s="65" t="s">
        <v>38</v>
      </c>
      <c r="I40" s="103" t="s">
        <v>95</v>
      </c>
      <c r="J40" s="99">
        <v>0.4</v>
      </c>
      <c r="K40" s="99">
        <v>0.4</v>
      </c>
      <c r="L40" s="25">
        <f t="shared" si="1"/>
        <v>100</v>
      </c>
      <c r="M40" s="230"/>
      <c r="N40" s="230"/>
      <c r="O40" s="230"/>
    </row>
    <row r="41" spans="1:15" x14ac:dyDescent="0.25">
      <c r="A41" s="85" t="s">
        <v>39</v>
      </c>
      <c r="B41" s="71">
        <v>911</v>
      </c>
      <c r="C41" s="88" t="s">
        <v>13</v>
      </c>
      <c r="D41" s="88" t="s">
        <v>40</v>
      </c>
      <c r="E41" s="88"/>
      <c r="F41" s="75"/>
      <c r="G41" s="75"/>
      <c r="H41" s="89"/>
      <c r="I41" s="89"/>
      <c r="J41" s="98">
        <f>J42</f>
        <v>5</v>
      </c>
      <c r="K41" s="98">
        <f t="shared" ref="K41:K45" si="9">K42</f>
        <v>0</v>
      </c>
      <c r="L41" s="77">
        <f t="shared" si="1"/>
        <v>0</v>
      </c>
    </row>
    <row r="42" spans="1:15" ht="36.75" customHeight="1" x14ac:dyDescent="0.25">
      <c r="A42" s="112" t="s">
        <v>159</v>
      </c>
      <c r="B42" s="71">
        <v>911</v>
      </c>
      <c r="C42" s="65" t="s">
        <v>13</v>
      </c>
      <c r="D42" s="65" t="s">
        <v>40</v>
      </c>
      <c r="E42" s="66">
        <v>89</v>
      </c>
      <c r="F42" s="65"/>
      <c r="G42" s="65"/>
      <c r="H42" s="90"/>
      <c r="I42" s="90"/>
      <c r="J42" s="99">
        <f>J43</f>
        <v>5</v>
      </c>
      <c r="K42" s="99">
        <f t="shared" si="9"/>
        <v>0</v>
      </c>
      <c r="L42" s="25">
        <f t="shared" si="1"/>
        <v>0</v>
      </c>
    </row>
    <row r="43" spans="1:15" ht="47.25" x14ac:dyDescent="0.25">
      <c r="A43" s="113" t="s">
        <v>160</v>
      </c>
      <c r="B43" s="71">
        <v>911</v>
      </c>
      <c r="C43" s="65" t="s">
        <v>13</v>
      </c>
      <c r="D43" s="65" t="s">
        <v>40</v>
      </c>
      <c r="E43" s="66">
        <v>89</v>
      </c>
      <c r="F43" s="65" t="s">
        <v>20</v>
      </c>
      <c r="G43" s="65"/>
      <c r="H43" s="90"/>
      <c r="I43" s="90"/>
      <c r="J43" s="99">
        <f>J44</f>
        <v>5</v>
      </c>
      <c r="K43" s="99">
        <f t="shared" si="9"/>
        <v>0</v>
      </c>
      <c r="L43" s="25">
        <f t="shared" si="1"/>
        <v>0</v>
      </c>
    </row>
    <row r="44" spans="1:15" ht="31.5" x14ac:dyDescent="0.25">
      <c r="A44" s="70" t="s">
        <v>161</v>
      </c>
      <c r="B44" s="71">
        <v>911</v>
      </c>
      <c r="C44" s="65" t="s">
        <v>13</v>
      </c>
      <c r="D44" s="65" t="s">
        <v>40</v>
      </c>
      <c r="E44" s="66">
        <v>89</v>
      </c>
      <c r="F44" s="65" t="s">
        <v>20</v>
      </c>
      <c r="G44" s="65" t="s">
        <v>32</v>
      </c>
      <c r="H44" s="65" t="s">
        <v>41</v>
      </c>
      <c r="I44" s="90"/>
      <c r="J44" s="99">
        <f>J45</f>
        <v>5</v>
      </c>
      <c r="K44" s="99">
        <f t="shared" si="9"/>
        <v>0</v>
      </c>
      <c r="L44" s="25">
        <f t="shared" si="1"/>
        <v>0</v>
      </c>
    </row>
    <row r="45" spans="1:15" x14ac:dyDescent="0.25">
      <c r="A45" s="69" t="s">
        <v>100</v>
      </c>
      <c r="B45" s="71">
        <v>911</v>
      </c>
      <c r="C45" s="65" t="s">
        <v>13</v>
      </c>
      <c r="D45" s="65" t="s">
        <v>40</v>
      </c>
      <c r="E45" s="66">
        <v>89</v>
      </c>
      <c r="F45" s="65" t="s">
        <v>20</v>
      </c>
      <c r="G45" s="65" t="s">
        <v>32</v>
      </c>
      <c r="H45" s="65" t="s">
        <v>41</v>
      </c>
      <c r="I45" s="90" t="s">
        <v>101</v>
      </c>
      <c r="J45" s="99">
        <f>J46</f>
        <v>5</v>
      </c>
      <c r="K45" s="99">
        <f t="shared" si="9"/>
        <v>0</v>
      </c>
      <c r="L45" s="25">
        <f t="shared" si="1"/>
        <v>0</v>
      </c>
    </row>
    <row r="46" spans="1:15" ht="17.25" customHeight="1" x14ac:dyDescent="0.25">
      <c r="A46" s="70" t="s">
        <v>42</v>
      </c>
      <c r="B46" s="71">
        <v>911</v>
      </c>
      <c r="C46" s="65" t="s">
        <v>13</v>
      </c>
      <c r="D46" s="65" t="s">
        <v>40</v>
      </c>
      <c r="E46" s="65" t="s">
        <v>43</v>
      </c>
      <c r="F46" s="65" t="s">
        <v>20</v>
      </c>
      <c r="G46" s="65" t="s">
        <v>32</v>
      </c>
      <c r="H46" s="65" t="s">
        <v>41</v>
      </c>
      <c r="I46" s="90" t="s">
        <v>44</v>
      </c>
      <c r="J46" s="99">
        <v>5</v>
      </c>
      <c r="K46" s="99">
        <v>0</v>
      </c>
      <c r="L46" s="25">
        <f t="shared" si="1"/>
        <v>0</v>
      </c>
    </row>
    <row r="47" spans="1:15" ht="15.75" customHeight="1" x14ac:dyDescent="0.25">
      <c r="A47" s="70" t="s">
        <v>186</v>
      </c>
      <c r="B47" s="71">
        <v>911</v>
      </c>
      <c r="C47" s="204" t="s">
        <v>13</v>
      </c>
      <c r="D47" s="88" t="s">
        <v>28</v>
      </c>
      <c r="E47" s="90"/>
      <c r="F47" s="65"/>
      <c r="G47" s="65"/>
      <c r="H47" s="65"/>
      <c r="I47" s="84"/>
      <c r="J47" s="98">
        <f>J52+J48</f>
        <v>0.5</v>
      </c>
      <c r="K47" s="98">
        <f t="shared" ref="K47" si="10">K52+K48</f>
        <v>0</v>
      </c>
      <c r="L47" s="77">
        <f t="shared" si="1"/>
        <v>0</v>
      </c>
    </row>
    <row r="48" spans="1:15" ht="48.75" hidden="1" customHeight="1" x14ac:dyDescent="0.25">
      <c r="A48" s="70" t="s">
        <v>198</v>
      </c>
      <c r="B48" s="71">
        <v>911</v>
      </c>
      <c r="C48" s="65" t="s">
        <v>13</v>
      </c>
      <c r="D48" s="65" t="s">
        <v>28</v>
      </c>
      <c r="E48" s="90" t="s">
        <v>40</v>
      </c>
      <c r="F48" s="65"/>
      <c r="G48" s="65"/>
      <c r="H48" s="65"/>
      <c r="I48" s="84"/>
      <c r="J48" s="99">
        <f>J49</f>
        <v>0</v>
      </c>
      <c r="K48" s="99">
        <f t="shared" ref="K48:K50" si="11">K49</f>
        <v>0</v>
      </c>
      <c r="L48" s="77" t="e">
        <f t="shared" si="1"/>
        <v>#DIV/0!</v>
      </c>
    </row>
    <row r="49" spans="1:12" ht="17.25" hidden="1" customHeight="1" x14ac:dyDescent="0.25">
      <c r="A49" s="70" t="s">
        <v>196</v>
      </c>
      <c r="B49" s="71">
        <v>911</v>
      </c>
      <c r="C49" s="65" t="s">
        <v>13</v>
      </c>
      <c r="D49" s="65" t="s">
        <v>28</v>
      </c>
      <c r="E49" s="90" t="s">
        <v>40</v>
      </c>
      <c r="F49" s="65" t="s">
        <v>165</v>
      </c>
      <c r="G49" s="65" t="s">
        <v>32</v>
      </c>
      <c r="H49" s="65" t="s">
        <v>197</v>
      </c>
      <c r="I49" s="84"/>
      <c r="J49" s="99">
        <f>J50</f>
        <v>0</v>
      </c>
      <c r="K49" s="99">
        <f t="shared" si="11"/>
        <v>0</v>
      </c>
      <c r="L49" s="77" t="e">
        <f t="shared" si="1"/>
        <v>#DIV/0!</v>
      </c>
    </row>
    <row r="50" spans="1:12" ht="26.25" hidden="1" customHeight="1" x14ac:dyDescent="0.25">
      <c r="A50" s="70" t="s">
        <v>92</v>
      </c>
      <c r="B50" s="71">
        <v>911</v>
      </c>
      <c r="C50" s="65" t="s">
        <v>13</v>
      </c>
      <c r="D50" s="65" t="s">
        <v>28</v>
      </c>
      <c r="E50" s="90" t="s">
        <v>40</v>
      </c>
      <c r="F50" s="65" t="s">
        <v>165</v>
      </c>
      <c r="G50" s="65" t="s">
        <v>32</v>
      </c>
      <c r="H50" s="65" t="s">
        <v>197</v>
      </c>
      <c r="I50" s="84" t="s">
        <v>94</v>
      </c>
      <c r="J50" s="99">
        <f>J51</f>
        <v>0</v>
      </c>
      <c r="K50" s="99">
        <f t="shared" si="11"/>
        <v>0</v>
      </c>
      <c r="L50" s="77" t="e">
        <f t="shared" si="1"/>
        <v>#DIV/0!</v>
      </c>
    </row>
    <row r="51" spans="1:12" ht="34.5" hidden="1" customHeight="1" x14ac:dyDescent="0.25">
      <c r="A51" s="70" t="s">
        <v>93</v>
      </c>
      <c r="B51" s="71">
        <v>911</v>
      </c>
      <c r="C51" s="65" t="s">
        <v>13</v>
      </c>
      <c r="D51" s="65" t="s">
        <v>28</v>
      </c>
      <c r="E51" s="90" t="s">
        <v>40</v>
      </c>
      <c r="F51" s="65" t="s">
        <v>165</v>
      </c>
      <c r="G51" s="65" t="s">
        <v>32</v>
      </c>
      <c r="H51" s="65" t="s">
        <v>197</v>
      </c>
      <c r="I51" s="84" t="s">
        <v>95</v>
      </c>
      <c r="J51" s="99">
        <v>0</v>
      </c>
      <c r="K51" s="99">
        <v>0</v>
      </c>
      <c r="L51" s="77" t="e">
        <f t="shared" si="1"/>
        <v>#DIV/0!</v>
      </c>
    </row>
    <row r="52" spans="1:12" ht="33.75" customHeight="1" x14ac:dyDescent="0.25">
      <c r="A52" s="70" t="s">
        <v>209</v>
      </c>
      <c r="B52" s="71">
        <v>911</v>
      </c>
      <c r="C52" s="5" t="s">
        <v>13</v>
      </c>
      <c r="D52" s="5" t="s">
        <v>28</v>
      </c>
      <c r="E52" s="5" t="s">
        <v>190</v>
      </c>
      <c r="F52" s="65"/>
      <c r="G52" s="65"/>
      <c r="H52" s="65"/>
      <c r="I52" s="84"/>
      <c r="J52" s="99">
        <f>J53</f>
        <v>0.5</v>
      </c>
      <c r="K52" s="99">
        <f t="shared" ref="K52:K54" si="12">K53</f>
        <v>0</v>
      </c>
      <c r="L52" s="25">
        <f t="shared" si="1"/>
        <v>0</v>
      </c>
    </row>
    <row r="53" spans="1:12" ht="33" customHeight="1" x14ac:dyDescent="0.25">
      <c r="A53" s="70" t="s">
        <v>191</v>
      </c>
      <c r="B53" s="71">
        <v>911</v>
      </c>
      <c r="C53" s="5" t="s">
        <v>13</v>
      </c>
      <c r="D53" s="5" t="s">
        <v>28</v>
      </c>
      <c r="E53" s="5" t="s">
        <v>190</v>
      </c>
      <c r="F53" s="65" t="s">
        <v>165</v>
      </c>
      <c r="G53" s="65" t="s">
        <v>165</v>
      </c>
      <c r="H53" s="65" t="s">
        <v>192</v>
      </c>
      <c r="I53" s="84"/>
      <c r="J53" s="99">
        <f>J54</f>
        <v>0.5</v>
      </c>
      <c r="K53" s="99">
        <f t="shared" si="12"/>
        <v>0</v>
      </c>
      <c r="L53" s="25">
        <f t="shared" si="1"/>
        <v>0</v>
      </c>
    </row>
    <row r="54" spans="1:12" ht="25.5" customHeight="1" x14ac:dyDescent="0.25">
      <c r="A54" s="70" t="s">
        <v>92</v>
      </c>
      <c r="B54" s="71">
        <v>911</v>
      </c>
      <c r="C54" s="5" t="s">
        <v>13</v>
      </c>
      <c r="D54" s="5" t="s">
        <v>28</v>
      </c>
      <c r="E54" s="5" t="s">
        <v>190</v>
      </c>
      <c r="F54" s="5" t="s">
        <v>165</v>
      </c>
      <c r="G54" s="5" t="s">
        <v>32</v>
      </c>
      <c r="H54" s="5" t="s">
        <v>192</v>
      </c>
      <c r="I54" s="5" t="s">
        <v>94</v>
      </c>
      <c r="J54" s="99">
        <f>J55</f>
        <v>0.5</v>
      </c>
      <c r="K54" s="99">
        <f t="shared" si="12"/>
        <v>0</v>
      </c>
      <c r="L54" s="25">
        <f t="shared" si="1"/>
        <v>0</v>
      </c>
    </row>
    <row r="55" spans="1:12" ht="35.25" customHeight="1" x14ac:dyDescent="0.25">
      <c r="A55" s="70" t="s">
        <v>93</v>
      </c>
      <c r="B55" s="71">
        <v>911</v>
      </c>
      <c r="C55" s="5" t="s">
        <v>13</v>
      </c>
      <c r="D55" s="5" t="s">
        <v>28</v>
      </c>
      <c r="E55" s="5" t="s">
        <v>190</v>
      </c>
      <c r="F55" s="5" t="s">
        <v>165</v>
      </c>
      <c r="G55" s="5" t="s">
        <v>32</v>
      </c>
      <c r="H55" s="5" t="s">
        <v>192</v>
      </c>
      <c r="I55" s="5" t="s">
        <v>95</v>
      </c>
      <c r="J55" s="99">
        <v>0.5</v>
      </c>
      <c r="K55" s="99">
        <v>0</v>
      </c>
      <c r="L55" s="25">
        <f t="shared" si="1"/>
        <v>0</v>
      </c>
    </row>
    <row r="56" spans="1:12" ht="18" customHeight="1" x14ac:dyDescent="0.25">
      <c r="A56" s="85" t="s">
        <v>45</v>
      </c>
      <c r="B56" s="71">
        <v>911</v>
      </c>
      <c r="C56" s="88" t="s">
        <v>24</v>
      </c>
      <c r="D56" s="88"/>
      <c r="E56" s="89"/>
      <c r="F56" s="88"/>
      <c r="G56" s="88"/>
      <c r="H56" s="88"/>
      <c r="I56" s="87"/>
      <c r="J56" s="98">
        <f>J57</f>
        <v>160.1</v>
      </c>
      <c r="K56" s="98">
        <f>K57</f>
        <v>160.1</v>
      </c>
      <c r="L56" s="77">
        <f t="shared" si="1"/>
        <v>100</v>
      </c>
    </row>
    <row r="57" spans="1:12" ht="20.25" customHeight="1" x14ac:dyDescent="0.25">
      <c r="A57" s="73" t="s">
        <v>46</v>
      </c>
      <c r="B57" s="71">
        <v>911</v>
      </c>
      <c r="C57" s="107" t="s">
        <v>24</v>
      </c>
      <c r="D57" s="107" t="s">
        <v>25</v>
      </c>
      <c r="E57" s="80"/>
      <c r="F57" s="74"/>
      <c r="G57" s="74"/>
      <c r="H57" s="74"/>
      <c r="I57" s="81"/>
      <c r="J57" s="98">
        <f>J60</f>
        <v>160.1</v>
      </c>
      <c r="K57" s="98">
        <f>K60</f>
        <v>160.1</v>
      </c>
      <c r="L57" s="77">
        <f t="shared" si="1"/>
        <v>100</v>
      </c>
    </row>
    <row r="58" spans="1:12" ht="35.25" customHeight="1" x14ac:dyDescent="0.25">
      <c r="A58" s="112" t="s">
        <v>159</v>
      </c>
      <c r="B58" s="71">
        <v>911</v>
      </c>
      <c r="C58" s="102" t="s">
        <v>24</v>
      </c>
      <c r="D58" s="102" t="s">
        <v>25</v>
      </c>
      <c r="E58" s="5">
        <v>89</v>
      </c>
      <c r="F58" s="5"/>
      <c r="G58" s="5"/>
      <c r="H58" s="5"/>
      <c r="I58" s="64"/>
      <c r="J58" s="99">
        <f t="shared" ref="J58:K59" si="13">J59</f>
        <v>160.1</v>
      </c>
      <c r="K58" s="99">
        <f t="shared" si="13"/>
        <v>160.1</v>
      </c>
      <c r="L58" s="25">
        <f t="shared" si="1"/>
        <v>100</v>
      </c>
    </row>
    <row r="59" spans="1:12" ht="35.25" customHeight="1" x14ac:dyDescent="0.25">
      <c r="A59" s="113" t="s">
        <v>160</v>
      </c>
      <c r="B59" s="71">
        <v>911</v>
      </c>
      <c r="C59" s="102" t="s">
        <v>24</v>
      </c>
      <c r="D59" s="102" t="s">
        <v>25</v>
      </c>
      <c r="E59" s="5">
        <v>89</v>
      </c>
      <c r="F59" s="5">
        <v>1</v>
      </c>
      <c r="G59" s="5"/>
      <c r="H59" s="5"/>
      <c r="I59" s="64"/>
      <c r="J59" s="99">
        <f t="shared" si="13"/>
        <v>160.1</v>
      </c>
      <c r="K59" s="99">
        <f t="shared" si="13"/>
        <v>160.1</v>
      </c>
      <c r="L59" s="25">
        <f t="shared" si="1"/>
        <v>100</v>
      </c>
    </row>
    <row r="60" spans="1:12" ht="36" customHeight="1" x14ac:dyDescent="0.25">
      <c r="A60" s="108" t="s">
        <v>164</v>
      </c>
      <c r="B60" s="71">
        <v>911</v>
      </c>
      <c r="C60" s="102" t="s">
        <v>24</v>
      </c>
      <c r="D60" s="102" t="s">
        <v>25</v>
      </c>
      <c r="E60" s="109">
        <v>89</v>
      </c>
      <c r="F60" s="5">
        <v>1</v>
      </c>
      <c r="G60" s="5" t="s">
        <v>32</v>
      </c>
      <c r="H60" s="5">
        <v>51180</v>
      </c>
      <c r="I60" s="64"/>
      <c r="J60" s="23">
        <f>J61+J63</f>
        <v>160.1</v>
      </c>
      <c r="K60" s="23">
        <f>K61+K63</f>
        <v>160.1</v>
      </c>
      <c r="L60" s="25">
        <f t="shared" si="1"/>
        <v>100</v>
      </c>
    </row>
    <row r="61" spans="1:12" ht="53.25" customHeight="1" x14ac:dyDescent="0.25">
      <c r="A61" s="100" t="s">
        <v>96</v>
      </c>
      <c r="B61" s="71">
        <v>911</v>
      </c>
      <c r="C61" s="102" t="s">
        <v>24</v>
      </c>
      <c r="D61" s="102" t="s">
        <v>25</v>
      </c>
      <c r="E61" s="109">
        <v>89</v>
      </c>
      <c r="F61" s="5">
        <v>1</v>
      </c>
      <c r="G61" s="5" t="s">
        <v>32</v>
      </c>
      <c r="H61" s="5" t="s">
        <v>47</v>
      </c>
      <c r="I61" s="64" t="s">
        <v>98</v>
      </c>
      <c r="J61" s="23">
        <f>J62</f>
        <v>146.1</v>
      </c>
      <c r="K61" s="23">
        <f>K62</f>
        <v>146.1</v>
      </c>
      <c r="L61" s="25">
        <f t="shared" si="1"/>
        <v>100</v>
      </c>
    </row>
    <row r="62" spans="1:12" ht="24" customHeight="1" x14ac:dyDescent="0.25">
      <c r="A62" s="100" t="s">
        <v>97</v>
      </c>
      <c r="B62" s="71">
        <v>911</v>
      </c>
      <c r="C62" s="102" t="s">
        <v>24</v>
      </c>
      <c r="D62" s="102" t="s">
        <v>25</v>
      </c>
      <c r="E62" s="109">
        <v>89</v>
      </c>
      <c r="F62" s="5">
        <v>1</v>
      </c>
      <c r="G62" s="5" t="s">
        <v>32</v>
      </c>
      <c r="H62" s="5" t="s">
        <v>47</v>
      </c>
      <c r="I62" s="64" t="s">
        <v>99</v>
      </c>
      <c r="J62" s="23">
        <f>145+1.1</f>
        <v>146.1</v>
      </c>
      <c r="K62" s="23">
        <v>146.1</v>
      </c>
      <c r="L62" s="25">
        <f t="shared" si="1"/>
        <v>100</v>
      </c>
    </row>
    <row r="63" spans="1:12" ht="21" customHeight="1" x14ac:dyDescent="0.25">
      <c r="A63" s="70" t="s">
        <v>92</v>
      </c>
      <c r="B63" s="71">
        <v>911</v>
      </c>
      <c r="C63" s="102" t="s">
        <v>24</v>
      </c>
      <c r="D63" s="102" t="s">
        <v>25</v>
      </c>
      <c r="E63" s="109">
        <v>89</v>
      </c>
      <c r="F63" s="5">
        <v>1</v>
      </c>
      <c r="G63" s="5" t="s">
        <v>32</v>
      </c>
      <c r="H63" s="5">
        <v>51180</v>
      </c>
      <c r="I63" s="64" t="s">
        <v>94</v>
      </c>
      <c r="J63" s="23">
        <f t="shared" ref="J63:K63" si="14">J64</f>
        <v>14</v>
      </c>
      <c r="K63" s="23">
        <f t="shared" si="14"/>
        <v>14</v>
      </c>
      <c r="L63" s="25">
        <f t="shared" si="1"/>
        <v>100</v>
      </c>
    </row>
    <row r="64" spans="1:12" ht="21.75" customHeight="1" x14ac:dyDescent="0.25">
      <c r="A64" s="70" t="s">
        <v>93</v>
      </c>
      <c r="B64" s="71">
        <v>911</v>
      </c>
      <c r="C64" s="102" t="s">
        <v>24</v>
      </c>
      <c r="D64" s="102" t="s">
        <v>25</v>
      </c>
      <c r="E64" s="109">
        <v>89</v>
      </c>
      <c r="F64" s="5">
        <v>1</v>
      </c>
      <c r="G64" s="5" t="s">
        <v>32</v>
      </c>
      <c r="H64" s="5">
        <v>51180</v>
      </c>
      <c r="I64" s="64" t="s">
        <v>95</v>
      </c>
      <c r="J64" s="23">
        <v>14</v>
      </c>
      <c r="K64" s="23">
        <v>14</v>
      </c>
      <c r="L64" s="25">
        <f t="shared" si="1"/>
        <v>100</v>
      </c>
    </row>
    <row r="65" spans="1:12" ht="21.75" customHeight="1" x14ac:dyDescent="0.25">
      <c r="A65" s="85" t="s">
        <v>220</v>
      </c>
      <c r="B65" s="71">
        <v>911</v>
      </c>
      <c r="C65" s="107" t="s">
        <v>25</v>
      </c>
      <c r="D65" s="107"/>
      <c r="E65" s="245"/>
      <c r="F65" s="74"/>
      <c r="G65" s="74"/>
      <c r="H65" s="74"/>
      <c r="I65" s="64"/>
      <c r="J65" s="105">
        <f>J66</f>
        <v>0.5</v>
      </c>
      <c r="K65" s="105">
        <f t="shared" ref="K65:K69" si="15">K66</f>
        <v>0</v>
      </c>
      <c r="L65" s="77">
        <f t="shared" si="1"/>
        <v>0</v>
      </c>
    </row>
    <row r="66" spans="1:12" ht="38.25" customHeight="1" x14ac:dyDescent="0.25">
      <c r="A66" s="85" t="s">
        <v>221</v>
      </c>
      <c r="B66" s="71">
        <v>911</v>
      </c>
      <c r="C66" s="107" t="s">
        <v>25</v>
      </c>
      <c r="D66" s="107" t="s">
        <v>27</v>
      </c>
      <c r="E66" s="107"/>
      <c r="F66" s="74"/>
      <c r="G66" s="74"/>
      <c r="H66" s="5"/>
      <c r="I66" s="64"/>
      <c r="J66" s="105">
        <f>J67</f>
        <v>0.5</v>
      </c>
      <c r="K66" s="105">
        <f t="shared" si="15"/>
        <v>0</v>
      </c>
      <c r="L66" s="77">
        <f t="shared" si="1"/>
        <v>0</v>
      </c>
    </row>
    <row r="67" spans="1:12" ht="42.75" customHeight="1" x14ac:dyDescent="0.25">
      <c r="A67" s="70" t="s">
        <v>225</v>
      </c>
      <c r="B67" s="71">
        <v>911</v>
      </c>
      <c r="C67" s="102" t="s">
        <v>25</v>
      </c>
      <c r="D67" s="102" t="s">
        <v>27</v>
      </c>
      <c r="E67" s="102" t="s">
        <v>222</v>
      </c>
      <c r="F67" s="5"/>
      <c r="G67" s="5"/>
      <c r="H67" s="5"/>
      <c r="I67" s="64"/>
      <c r="J67" s="23">
        <f>J68</f>
        <v>0.5</v>
      </c>
      <c r="K67" s="23">
        <f t="shared" si="15"/>
        <v>0</v>
      </c>
      <c r="L67" s="25">
        <f t="shared" si="1"/>
        <v>0</v>
      </c>
    </row>
    <row r="68" spans="1:12" ht="21.75" customHeight="1" x14ac:dyDescent="0.25">
      <c r="A68" s="70" t="s">
        <v>223</v>
      </c>
      <c r="B68" s="71">
        <v>911</v>
      </c>
      <c r="C68" s="102" t="s">
        <v>25</v>
      </c>
      <c r="D68" s="102" t="s">
        <v>27</v>
      </c>
      <c r="E68" s="102" t="s">
        <v>222</v>
      </c>
      <c r="F68" s="5" t="s">
        <v>165</v>
      </c>
      <c r="G68" s="5" t="s">
        <v>32</v>
      </c>
      <c r="H68" s="5" t="s">
        <v>224</v>
      </c>
      <c r="I68" s="64"/>
      <c r="J68" s="23">
        <f>J69</f>
        <v>0.5</v>
      </c>
      <c r="K68" s="23">
        <f t="shared" si="15"/>
        <v>0</v>
      </c>
      <c r="L68" s="25">
        <f t="shared" si="1"/>
        <v>0</v>
      </c>
    </row>
    <row r="69" spans="1:12" ht="21.75" customHeight="1" x14ac:dyDescent="0.25">
      <c r="A69" s="70" t="s">
        <v>92</v>
      </c>
      <c r="B69" s="71">
        <v>911</v>
      </c>
      <c r="C69" s="102" t="s">
        <v>25</v>
      </c>
      <c r="D69" s="102" t="s">
        <v>27</v>
      </c>
      <c r="E69" s="102" t="s">
        <v>222</v>
      </c>
      <c r="F69" s="5" t="s">
        <v>165</v>
      </c>
      <c r="G69" s="5" t="s">
        <v>32</v>
      </c>
      <c r="H69" s="5" t="s">
        <v>224</v>
      </c>
      <c r="I69" s="64" t="s">
        <v>94</v>
      </c>
      <c r="J69" s="23">
        <f>J70</f>
        <v>0.5</v>
      </c>
      <c r="K69" s="23">
        <f t="shared" si="15"/>
        <v>0</v>
      </c>
      <c r="L69" s="25">
        <f t="shared" si="1"/>
        <v>0</v>
      </c>
    </row>
    <row r="70" spans="1:12" ht="21.75" customHeight="1" x14ac:dyDescent="0.25">
      <c r="A70" s="70" t="s">
        <v>93</v>
      </c>
      <c r="B70" s="71">
        <v>911</v>
      </c>
      <c r="C70" s="102" t="s">
        <v>25</v>
      </c>
      <c r="D70" s="102" t="s">
        <v>27</v>
      </c>
      <c r="E70" s="102" t="s">
        <v>222</v>
      </c>
      <c r="F70" s="5" t="s">
        <v>165</v>
      </c>
      <c r="G70" s="5" t="s">
        <v>32</v>
      </c>
      <c r="H70" s="5" t="s">
        <v>224</v>
      </c>
      <c r="I70" s="64" t="s">
        <v>95</v>
      </c>
      <c r="J70" s="23">
        <f>37.5-37</f>
        <v>0.5</v>
      </c>
      <c r="K70" s="23">
        <v>0</v>
      </c>
      <c r="L70" s="25">
        <f t="shared" si="1"/>
        <v>0</v>
      </c>
    </row>
    <row r="71" spans="1:12" x14ac:dyDescent="0.25">
      <c r="A71" s="73" t="s">
        <v>48</v>
      </c>
      <c r="B71" s="71">
        <v>911</v>
      </c>
      <c r="C71" s="107" t="s">
        <v>14</v>
      </c>
      <c r="D71" s="107"/>
      <c r="E71" s="74"/>
      <c r="F71" s="74"/>
      <c r="G71" s="74"/>
      <c r="H71" s="74"/>
      <c r="I71" s="74"/>
      <c r="J71" s="105">
        <f>J72+J81</f>
        <v>1440.8322199999998</v>
      </c>
      <c r="K71" s="105">
        <f>K72+K81</f>
        <v>1277.43968</v>
      </c>
      <c r="L71" s="77">
        <f t="shared" si="1"/>
        <v>88.659849652723636</v>
      </c>
    </row>
    <row r="72" spans="1:12" x14ac:dyDescent="0.25">
      <c r="A72" s="73" t="s">
        <v>49</v>
      </c>
      <c r="B72" s="71">
        <v>911</v>
      </c>
      <c r="C72" s="74" t="s">
        <v>14</v>
      </c>
      <c r="D72" s="74" t="s">
        <v>26</v>
      </c>
      <c r="E72" s="110"/>
      <c r="F72" s="110"/>
      <c r="G72" s="110"/>
      <c r="H72" s="110"/>
      <c r="I72" s="74"/>
      <c r="J72" s="105">
        <f>J73+J77</f>
        <v>1133.2925399999999</v>
      </c>
      <c r="K72" s="105">
        <f t="shared" ref="K72" si="16">K73+K77</f>
        <v>969.9</v>
      </c>
      <c r="L72" s="77">
        <f t="shared" ref="L72:L126" si="17">K72/J72*100</f>
        <v>85.582492230999776</v>
      </c>
    </row>
    <row r="73" spans="1:12" ht="47.25" x14ac:dyDescent="0.25">
      <c r="A73" s="112" t="s">
        <v>189</v>
      </c>
      <c r="B73" s="71">
        <v>911</v>
      </c>
      <c r="C73" s="65" t="s">
        <v>14</v>
      </c>
      <c r="D73" s="65" t="s">
        <v>26</v>
      </c>
      <c r="E73" s="65" t="s">
        <v>28</v>
      </c>
      <c r="F73" s="65"/>
      <c r="G73" s="65"/>
      <c r="H73" s="65"/>
      <c r="I73" s="5"/>
      <c r="J73" s="23">
        <f>J74</f>
        <v>1104.73254</v>
      </c>
      <c r="K73" s="23">
        <f t="shared" ref="J73:K75" si="18">K74</f>
        <v>969.9</v>
      </c>
      <c r="L73" s="25">
        <f t="shared" si="17"/>
        <v>87.795006020190186</v>
      </c>
    </row>
    <row r="74" spans="1:12" ht="144.75" customHeight="1" x14ac:dyDescent="0.25">
      <c r="A74" s="132" t="s">
        <v>203</v>
      </c>
      <c r="B74" s="71">
        <v>911</v>
      </c>
      <c r="C74" s="65" t="s">
        <v>14</v>
      </c>
      <c r="D74" s="65" t="s">
        <v>26</v>
      </c>
      <c r="E74" s="65" t="s">
        <v>28</v>
      </c>
      <c r="F74" s="65" t="s">
        <v>165</v>
      </c>
      <c r="G74" s="65" t="s">
        <v>13</v>
      </c>
      <c r="H74" s="237" t="s">
        <v>205</v>
      </c>
      <c r="I74" s="5"/>
      <c r="J74" s="23">
        <f t="shared" si="18"/>
        <v>1104.73254</v>
      </c>
      <c r="K74" s="23">
        <f t="shared" si="18"/>
        <v>969.9</v>
      </c>
      <c r="L74" s="25">
        <f t="shared" si="17"/>
        <v>87.795006020190186</v>
      </c>
    </row>
    <row r="75" spans="1:12" ht="18.75" customHeight="1" x14ac:dyDescent="0.25">
      <c r="A75" s="70" t="s">
        <v>92</v>
      </c>
      <c r="B75" s="71">
        <v>911</v>
      </c>
      <c r="C75" s="65" t="s">
        <v>14</v>
      </c>
      <c r="D75" s="65" t="s">
        <v>26</v>
      </c>
      <c r="E75" s="65" t="s">
        <v>28</v>
      </c>
      <c r="F75" s="65" t="s">
        <v>165</v>
      </c>
      <c r="G75" s="65" t="s">
        <v>13</v>
      </c>
      <c r="H75" s="237" t="s">
        <v>205</v>
      </c>
      <c r="I75" s="5" t="s">
        <v>94</v>
      </c>
      <c r="J75" s="23">
        <f t="shared" si="18"/>
        <v>1104.73254</v>
      </c>
      <c r="K75" s="23">
        <f t="shared" si="18"/>
        <v>969.9</v>
      </c>
      <c r="L75" s="25">
        <f t="shared" si="17"/>
        <v>87.795006020190186</v>
      </c>
    </row>
    <row r="76" spans="1:12" ht="33.75" customHeight="1" x14ac:dyDescent="0.25">
      <c r="A76" s="70" t="s">
        <v>93</v>
      </c>
      <c r="B76" s="71">
        <v>911</v>
      </c>
      <c r="C76" s="65" t="s">
        <v>14</v>
      </c>
      <c r="D76" s="65" t="s">
        <v>26</v>
      </c>
      <c r="E76" s="65" t="s">
        <v>28</v>
      </c>
      <c r="F76" s="65" t="s">
        <v>165</v>
      </c>
      <c r="G76" s="65" t="s">
        <v>13</v>
      </c>
      <c r="H76" s="237" t="s">
        <v>205</v>
      </c>
      <c r="I76" s="5" t="s">
        <v>95</v>
      </c>
      <c r="J76" s="178">
        <f>370-J80+175.20254+588.09</f>
        <v>1104.73254</v>
      </c>
      <c r="K76" s="179">
        <v>969.9</v>
      </c>
      <c r="L76" s="25">
        <f t="shared" si="17"/>
        <v>87.795006020190186</v>
      </c>
    </row>
    <row r="77" spans="1:12" ht="33.75" customHeight="1" x14ac:dyDescent="0.25">
      <c r="A77" s="106" t="s">
        <v>195</v>
      </c>
      <c r="B77" s="71">
        <v>911</v>
      </c>
      <c r="C77" s="5" t="s">
        <v>14</v>
      </c>
      <c r="D77" s="5" t="s">
        <v>26</v>
      </c>
      <c r="E77" s="5" t="s">
        <v>194</v>
      </c>
      <c r="F77" s="5"/>
      <c r="G77" s="5"/>
      <c r="H77" s="237" t="s">
        <v>205</v>
      </c>
      <c r="I77" s="5"/>
      <c r="J77" s="178">
        <f>J78</f>
        <v>28.56</v>
      </c>
      <c r="K77" s="178">
        <f t="shared" ref="K77:K79" si="19">K78</f>
        <v>0</v>
      </c>
      <c r="L77" s="25">
        <f t="shared" si="17"/>
        <v>0</v>
      </c>
    </row>
    <row r="78" spans="1:12" ht="142.5" customHeight="1" x14ac:dyDescent="0.25">
      <c r="A78" s="132" t="s">
        <v>203</v>
      </c>
      <c r="B78" s="71">
        <v>911</v>
      </c>
      <c r="C78" s="65" t="s">
        <v>14</v>
      </c>
      <c r="D78" s="65" t="s">
        <v>26</v>
      </c>
      <c r="E78" s="65" t="s">
        <v>194</v>
      </c>
      <c r="F78" s="65" t="s">
        <v>165</v>
      </c>
      <c r="G78" s="65" t="s">
        <v>13</v>
      </c>
      <c r="H78" s="237" t="s">
        <v>205</v>
      </c>
      <c r="I78" s="5"/>
      <c r="J78" s="178">
        <f>J79</f>
        <v>28.56</v>
      </c>
      <c r="K78" s="178">
        <f t="shared" si="19"/>
        <v>0</v>
      </c>
      <c r="L78" s="25">
        <f t="shared" si="17"/>
        <v>0</v>
      </c>
    </row>
    <row r="79" spans="1:12" ht="20.25" customHeight="1" x14ac:dyDescent="0.25">
      <c r="A79" s="70" t="s">
        <v>92</v>
      </c>
      <c r="B79" s="71">
        <v>911</v>
      </c>
      <c r="C79" s="65" t="s">
        <v>14</v>
      </c>
      <c r="D79" s="65" t="s">
        <v>26</v>
      </c>
      <c r="E79" s="65" t="s">
        <v>194</v>
      </c>
      <c r="F79" s="65" t="s">
        <v>165</v>
      </c>
      <c r="G79" s="65" t="s">
        <v>13</v>
      </c>
      <c r="H79" s="237" t="s">
        <v>205</v>
      </c>
      <c r="I79" s="5" t="s">
        <v>94</v>
      </c>
      <c r="J79" s="178">
        <f>J80</f>
        <v>28.56</v>
      </c>
      <c r="K79" s="178">
        <f t="shared" si="19"/>
        <v>0</v>
      </c>
      <c r="L79" s="25">
        <f t="shared" si="17"/>
        <v>0</v>
      </c>
    </row>
    <row r="80" spans="1:12" ht="33.75" customHeight="1" x14ac:dyDescent="0.25">
      <c r="A80" s="70" t="s">
        <v>93</v>
      </c>
      <c r="B80" s="71">
        <v>911</v>
      </c>
      <c r="C80" s="65" t="s">
        <v>14</v>
      </c>
      <c r="D80" s="65" t="s">
        <v>26</v>
      </c>
      <c r="E80" s="65" t="s">
        <v>194</v>
      </c>
      <c r="F80" s="65" t="s">
        <v>165</v>
      </c>
      <c r="G80" s="65" t="s">
        <v>13</v>
      </c>
      <c r="H80" s="237" t="s">
        <v>205</v>
      </c>
      <c r="I80" s="5" t="s">
        <v>95</v>
      </c>
      <c r="J80" s="179">
        <v>28.56</v>
      </c>
      <c r="K80" s="193">
        <v>0</v>
      </c>
      <c r="L80" s="25">
        <f t="shared" si="17"/>
        <v>0</v>
      </c>
    </row>
    <row r="81" spans="1:12" ht="21" customHeight="1" x14ac:dyDescent="0.25">
      <c r="A81" s="238" t="s">
        <v>210</v>
      </c>
      <c r="B81" s="71">
        <v>911</v>
      </c>
      <c r="C81" s="88" t="s">
        <v>14</v>
      </c>
      <c r="D81" s="88" t="s">
        <v>134</v>
      </c>
      <c r="E81" s="65"/>
      <c r="F81" s="65"/>
      <c r="G81" s="65"/>
      <c r="H81" s="65"/>
      <c r="I81" s="5"/>
      <c r="J81" s="239">
        <f>J82</f>
        <v>307.53967999999998</v>
      </c>
      <c r="K81" s="239">
        <f>K82</f>
        <v>307.53967999999998</v>
      </c>
      <c r="L81" s="77">
        <f t="shared" si="17"/>
        <v>100</v>
      </c>
    </row>
    <row r="82" spans="1:12" ht="55.5" customHeight="1" x14ac:dyDescent="0.25">
      <c r="A82" s="106" t="s">
        <v>232</v>
      </c>
      <c r="B82" s="71">
        <v>911</v>
      </c>
      <c r="C82" s="65" t="s">
        <v>14</v>
      </c>
      <c r="D82" s="65" t="s">
        <v>134</v>
      </c>
      <c r="E82" s="65" t="s">
        <v>228</v>
      </c>
      <c r="F82" s="65"/>
      <c r="G82" s="65"/>
      <c r="H82" s="65"/>
      <c r="I82" s="5"/>
      <c r="J82" s="179">
        <f>J83</f>
        <v>307.53967999999998</v>
      </c>
      <c r="K82" s="179">
        <f t="shared" ref="K82:K85" si="20">K83</f>
        <v>307.53967999999998</v>
      </c>
      <c r="L82" s="25">
        <f t="shared" si="17"/>
        <v>100</v>
      </c>
    </row>
    <row r="83" spans="1:12" ht="23.25" customHeight="1" x14ac:dyDescent="0.25">
      <c r="A83" s="113" t="s">
        <v>229</v>
      </c>
      <c r="B83" s="71">
        <v>911</v>
      </c>
      <c r="C83" s="65" t="s">
        <v>14</v>
      </c>
      <c r="D83" s="65" t="s">
        <v>134</v>
      </c>
      <c r="E83" s="65" t="s">
        <v>228</v>
      </c>
      <c r="F83" s="65" t="s">
        <v>165</v>
      </c>
      <c r="G83" s="65" t="s">
        <v>13</v>
      </c>
      <c r="H83" s="65"/>
      <c r="I83" s="5"/>
      <c r="J83" s="179">
        <f>J84</f>
        <v>307.53967999999998</v>
      </c>
      <c r="K83" s="179">
        <f t="shared" si="20"/>
        <v>307.53967999999998</v>
      </c>
      <c r="L83" s="25">
        <f t="shared" si="17"/>
        <v>100</v>
      </c>
    </row>
    <row r="84" spans="1:12" ht="51.75" customHeight="1" x14ac:dyDescent="0.25">
      <c r="A84" s="261" t="s">
        <v>230</v>
      </c>
      <c r="B84" s="71">
        <v>911</v>
      </c>
      <c r="C84" s="65" t="s">
        <v>14</v>
      </c>
      <c r="D84" s="65" t="s">
        <v>134</v>
      </c>
      <c r="E84" s="65" t="s">
        <v>228</v>
      </c>
      <c r="F84" s="65" t="s">
        <v>165</v>
      </c>
      <c r="G84" s="65" t="s">
        <v>13</v>
      </c>
      <c r="H84" s="65" t="s">
        <v>231</v>
      </c>
      <c r="I84" s="5"/>
      <c r="J84" s="179">
        <f>J85</f>
        <v>307.53967999999998</v>
      </c>
      <c r="K84" s="179">
        <f t="shared" si="20"/>
        <v>307.53967999999998</v>
      </c>
      <c r="L84" s="25">
        <f t="shared" si="17"/>
        <v>100</v>
      </c>
    </row>
    <row r="85" spans="1:12" ht="21" customHeight="1" x14ac:dyDescent="0.25">
      <c r="A85" s="70" t="s">
        <v>92</v>
      </c>
      <c r="B85" s="71">
        <v>911</v>
      </c>
      <c r="C85" s="65" t="s">
        <v>14</v>
      </c>
      <c r="D85" s="65" t="s">
        <v>134</v>
      </c>
      <c r="E85" s="65" t="s">
        <v>228</v>
      </c>
      <c r="F85" s="65" t="s">
        <v>165</v>
      </c>
      <c r="G85" s="65" t="s">
        <v>13</v>
      </c>
      <c r="H85" s="65" t="s">
        <v>231</v>
      </c>
      <c r="I85" s="5" t="s">
        <v>94</v>
      </c>
      <c r="J85" s="179">
        <f>J86</f>
        <v>307.53967999999998</v>
      </c>
      <c r="K85" s="179">
        <f t="shared" si="20"/>
        <v>307.53967999999998</v>
      </c>
      <c r="L85" s="25">
        <f t="shared" si="17"/>
        <v>100</v>
      </c>
    </row>
    <row r="86" spans="1:12" ht="33.75" customHeight="1" x14ac:dyDescent="0.25">
      <c r="A86" s="70" t="s">
        <v>93</v>
      </c>
      <c r="B86" s="71">
        <v>911</v>
      </c>
      <c r="C86" s="65" t="s">
        <v>14</v>
      </c>
      <c r="D86" s="65" t="s">
        <v>134</v>
      </c>
      <c r="E86" s="65" t="s">
        <v>228</v>
      </c>
      <c r="F86" s="65" t="s">
        <v>165</v>
      </c>
      <c r="G86" s="65" t="s">
        <v>13</v>
      </c>
      <c r="H86" s="65" t="s">
        <v>231</v>
      </c>
      <c r="I86" s="5" t="s">
        <v>95</v>
      </c>
      <c r="J86" s="179">
        <v>307.53967999999998</v>
      </c>
      <c r="K86" s="193">
        <v>307.53967999999998</v>
      </c>
      <c r="L86" s="25">
        <f t="shared" si="17"/>
        <v>100</v>
      </c>
    </row>
    <row r="87" spans="1:12" x14ac:dyDescent="0.25">
      <c r="A87" s="73" t="s">
        <v>17</v>
      </c>
      <c r="B87" s="71">
        <v>911</v>
      </c>
      <c r="C87" s="74" t="s">
        <v>16</v>
      </c>
      <c r="D87" s="74"/>
      <c r="E87" s="74"/>
      <c r="F87" s="74"/>
      <c r="G87" s="74"/>
      <c r="H87" s="24"/>
      <c r="I87" s="24"/>
      <c r="J87" s="77">
        <f>J88+J94</f>
        <v>876.59860000000003</v>
      </c>
      <c r="K87" s="77">
        <f>K88+K94</f>
        <v>876.59860000000003</v>
      </c>
      <c r="L87" s="77">
        <f t="shared" si="17"/>
        <v>100</v>
      </c>
    </row>
    <row r="88" spans="1:12" x14ac:dyDescent="0.25">
      <c r="A88" s="73" t="s">
        <v>50</v>
      </c>
      <c r="B88" s="71">
        <v>911</v>
      </c>
      <c r="C88" s="74" t="s">
        <v>16</v>
      </c>
      <c r="D88" s="74" t="s">
        <v>24</v>
      </c>
      <c r="E88" s="74"/>
      <c r="F88" s="74"/>
      <c r="G88" s="74"/>
      <c r="H88" s="76"/>
      <c r="I88" s="76"/>
      <c r="J88" s="77">
        <f>J89</f>
        <v>540</v>
      </c>
      <c r="K88" s="77">
        <f t="shared" ref="K88" si="21">K89</f>
        <v>540</v>
      </c>
      <c r="L88" s="77">
        <f t="shared" si="17"/>
        <v>100</v>
      </c>
    </row>
    <row r="89" spans="1:12" ht="36.75" customHeight="1" x14ac:dyDescent="0.25">
      <c r="A89" s="112" t="s">
        <v>159</v>
      </c>
      <c r="B89" s="71">
        <v>911</v>
      </c>
      <c r="C89" s="5" t="s">
        <v>16</v>
      </c>
      <c r="D89" s="5" t="s">
        <v>24</v>
      </c>
      <c r="E89" s="5" t="s">
        <v>43</v>
      </c>
      <c r="F89" s="5"/>
      <c r="G89" s="5"/>
      <c r="H89" s="24"/>
      <c r="I89" s="24"/>
      <c r="J89" s="25">
        <f>J90</f>
        <v>540</v>
      </c>
      <c r="K89" s="25">
        <f t="shared" ref="K89:K92" si="22">K90</f>
        <v>540</v>
      </c>
      <c r="L89" s="25">
        <f t="shared" si="17"/>
        <v>100</v>
      </c>
    </row>
    <row r="90" spans="1:12" ht="47.25" x14ac:dyDescent="0.25">
      <c r="A90" s="113" t="s">
        <v>160</v>
      </c>
      <c r="B90" s="71">
        <v>911</v>
      </c>
      <c r="C90" s="5" t="s">
        <v>16</v>
      </c>
      <c r="D90" s="5" t="s">
        <v>24</v>
      </c>
      <c r="E90" s="5" t="s">
        <v>43</v>
      </c>
      <c r="F90" s="5" t="s">
        <v>20</v>
      </c>
      <c r="G90" s="5"/>
      <c r="H90" s="24"/>
      <c r="I90" s="24"/>
      <c r="J90" s="25">
        <f>J91</f>
        <v>540</v>
      </c>
      <c r="K90" s="25">
        <f t="shared" si="22"/>
        <v>540</v>
      </c>
      <c r="L90" s="25">
        <f t="shared" si="17"/>
        <v>100</v>
      </c>
    </row>
    <row r="91" spans="1:12" ht="47.25" x14ac:dyDescent="0.25">
      <c r="A91" s="106" t="s">
        <v>206</v>
      </c>
      <c r="B91" s="71">
        <v>911</v>
      </c>
      <c r="C91" s="5" t="s">
        <v>16</v>
      </c>
      <c r="D91" s="5" t="s">
        <v>24</v>
      </c>
      <c r="E91" s="5">
        <v>89</v>
      </c>
      <c r="F91" s="5">
        <v>1</v>
      </c>
      <c r="G91" s="5" t="s">
        <v>32</v>
      </c>
      <c r="H91" s="5" t="s">
        <v>188</v>
      </c>
      <c r="I91" s="64"/>
      <c r="J91" s="25">
        <f>J92</f>
        <v>540</v>
      </c>
      <c r="K91" s="25">
        <f t="shared" si="22"/>
        <v>540</v>
      </c>
      <c r="L91" s="25">
        <f t="shared" si="17"/>
        <v>100</v>
      </c>
    </row>
    <row r="92" spans="1:12" ht="22.5" customHeight="1" x14ac:dyDescent="0.25">
      <c r="A92" s="70" t="s">
        <v>92</v>
      </c>
      <c r="B92" s="71">
        <v>911</v>
      </c>
      <c r="C92" s="5" t="s">
        <v>16</v>
      </c>
      <c r="D92" s="5" t="s">
        <v>24</v>
      </c>
      <c r="E92" s="5">
        <v>89</v>
      </c>
      <c r="F92" s="5">
        <v>1</v>
      </c>
      <c r="G92" s="5" t="s">
        <v>32</v>
      </c>
      <c r="H92" s="5" t="s">
        <v>188</v>
      </c>
      <c r="I92" s="64" t="s">
        <v>94</v>
      </c>
      <c r="J92" s="25">
        <f>J93</f>
        <v>540</v>
      </c>
      <c r="K92" s="25">
        <f t="shared" si="22"/>
        <v>540</v>
      </c>
      <c r="L92" s="25">
        <f t="shared" si="17"/>
        <v>100</v>
      </c>
    </row>
    <row r="93" spans="1:12" ht="31.5" x14ac:dyDescent="0.25">
      <c r="A93" s="70" t="s">
        <v>93</v>
      </c>
      <c r="B93" s="71">
        <v>911</v>
      </c>
      <c r="C93" s="5" t="s">
        <v>16</v>
      </c>
      <c r="D93" s="5" t="s">
        <v>24</v>
      </c>
      <c r="E93" s="5">
        <v>89</v>
      </c>
      <c r="F93" s="5">
        <v>1</v>
      </c>
      <c r="G93" s="5" t="s">
        <v>32</v>
      </c>
      <c r="H93" s="5" t="s">
        <v>188</v>
      </c>
      <c r="I93" s="64" t="s">
        <v>95</v>
      </c>
      <c r="J93" s="25">
        <f>70+80+200+130+60</f>
        <v>540</v>
      </c>
      <c r="K93" s="25">
        <v>540</v>
      </c>
      <c r="L93" s="25">
        <f t="shared" si="17"/>
        <v>100</v>
      </c>
    </row>
    <row r="94" spans="1:12" x14ac:dyDescent="0.25">
      <c r="A94" s="73" t="s">
        <v>51</v>
      </c>
      <c r="B94" s="71">
        <v>911</v>
      </c>
      <c r="C94" s="74" t="s">
        <v>16</v>
      </c>
      <c r="D94" s="74" t="s">
        <v>25</v>
      </c>
      <c r="E94" s="74"/>
      <c r="F94" s="74"/>
      <c r="G94" s="75"/>
      <c r="H94" s="76"/>
      <c r="I94" s="76"/>
      <c r="J94" s="77">
        <f>J107+J95</f>
        <v>336.59860000000003</v>
      </c>
      <c r="K94" s="77">
        <f>K107+K95</f>
        <v>336.59859999999998</v>
      </c>
      <c r="L94" s="77">
        <f t="shared" si="17"/>
        <v>99.999999999999972</v>
      </c>
    </row>
    <row r="95" spans="1:12" ht="31.5" x14ac:dyDescent="0.25">
      <c r="A95" s="106" t="s">
        <v>217</v>
      </c>
      <c r="B95" s="71">
        <v>911</v>
      </c>
      <c r="C95" s="5" t="s">
        <v>16</v>
      </c>
      <c r="D95" s="5" t="s">
        <v>25</v>
      </c>
      <c r="E95" s="5" t="s">
        <v>215</v>
      </c>
      <c r="F95" s="5" t="s">
        <v>165</v>
      </c>
      <c r="G95" s="5"/>
      <c r="H95" s="24"/>
      <c r="I95" s="24"/>
      <c r="J95" s="25">
        <f>J96+J103</f>
        <v>194.84747999999999</v>
      </c>
      <c r="K95" s="25">
        <f>K96+K103</f>
        <v>194.84747999999999</v>
      </c>
      <c r="L95" s="25">
        <f t="shared" si="17"/>
        <v>100</v>
      </c>
    </row>
    <row r="96" spans="1:12" ht="47.25" x14ac:dyDescent="0.25">
      <c r="A96" s="70" t="s">
        <v>218</v>
      </c>
      <c r="B96" s="71">
        <v>911</v>
      </c>
      <c r="C96" s="5" t="s">
        <v>16</v>
      </c>
      <c r="D96" s="5" t="s">
        <v>25</v>
      </c>
      <c r="E96" s="5" t="s">
        <v>215</v>
      </c>
      <c r="F96" s="5" t="s">
        <v>165</v>
      </c>
      <c r="G96" s="5" t="s">
        <v>25</v>
      </c>
      <c r="H96" s="72"/>
      <c r="I96" s="72"/>
      <c r="J96" s="25">
        <f>J97+J100</f>
        <v>179.14748</v>
      </c>
      <c r="K96" s="25">
        <f>K97+K100</f>
        <v>179.14748</v>
      </c>
      <c r="L96" s="25">
        <f t="shared" si="17"/>
        <v>100</v>
      </c>
    </row>
    <row r="97" spans="1:12" x14ac:dyDescent="0.25">
      <c r="A97" s="70" t="s">
        <v>132</v>
      </c>
      <c r="B97" s="71">
        <v>911</v>
      </c>
      <c r="C97" s="5" t="s">
        <v>16</v>
      </c>
      <c r="D97" s="5" t="s">
        <v>25</v>
      </c>
      <c r="E97" s="5" t="s">
        <v>215</v>
      </c>
      <c r="F97" s="5" t="s">
        <v>165</v>
      </c>
      <c r="G97" s="5" t="s">
        <v>25</v>
      </c>
      <c r="H97" s="72">
        <v>43040</v>
      </c>
      <c r="I97" s="24"/>
      <c r="J97" s="25">
        <f>J98</f>
        <v>105.41048000000001</v>
      </c>
      <c r="K97" s="25">
        <f t="shared" ref="K97:K98" si="23">K98</f>
        <v>105.41048000000001</v>
      </c>
      <c r="L97" s="25">
        <f t="shared" si="17"/>
        <v>100</v>
      </c>
    </row>
    <row r="98" spans="1:12" ht="31.5" x14ac:dyDescent="0.25">
      <c r="A98" s="70" t="s">
        <v>92</v>
      </c>
      <c r="B98" s="71">
        <v>911</v>
      </c>
      <c r="C98" s="5" t="s">
        <v>16</v>
      </c>
      <c r="D98" s="5" t="s">
        <v>25</v>
      </c>
      <c r="E98" s="5" t="s">
        <v>215</v>
      </c>
      <c r="F98" s="5" t="s">
        <v>165</v>
      </c>
      <c r="G98" s="5" t="s">
        <v>25</v>
      </c>
      <c r="H98" s="72">
        <v>43040</v>
      </c>
      <c r="I98" s="72">
        <v>200</v>
      </c>
      <c r="J98" s="25">
        <f>J99</f>
        <v>105.41048000000001</v>
      </c>
      <c r="K98" s="25">
        <f t="shared" si="23"/>
        <v>105.41048000000001</v>
      </c>
      <c r="L98" s="25">
        <f t="shared" si="17"/>
        <v>100</v>
      </c>
    </row>
    <row r="99" spans="1:12" ht="31.5" x14ac:dyDescent="0.25">
      <c r="A99" s="70" t="s">
        <v>93</v>
      </c>
      <c r="B99" s="71">
        <v>911</v>
      </c>
      <c r="C99" s="5" t="s">
        <v>16</v>
      </c>
      <c r="D99" s="5" t="s">
        <v>25</v>
      </c>
      <c r="E99" s="5" t="s">
        <v>215</v>
      </c>
      <c r="F99" s="5" t="s">
        <v>165</v>
      </c>
      <c r="G99" s="5" t="s">
        <v>25</v>
      </c>
      <c r="H99" s="72">
        <v>43040</v>
      </c>
      <c r="I99" s="72">
        <v>240</v>
      </c>
      <c r="J99" s="25">
        <f>28.41048+77</f>
        <v>105.41048000000001</v>
      </c>
      <c r="K99" s="25">
        <v>105.41048000000001</v>
      </c>
      <c r="L99" s="25">
        <f t="shared" si="17"/>
        <v>100</v>
      </c>
    </row>
    <row r="100" spans="1:12" ht="31.5" x14ac:dyDescent="0.25">
      <c r="A100" s="106" t="s">
        <v>216</v>
      </c>
      <c r="B100" s="71">
        <v>911</v>
      </c>
      <c r="C100" s="5" t="s">
        <v>16</v>
      </c>
      <c r="D100" s="5" t="s">
        <v>25</v>
      </c>
      <c r="E100" s="5" t="s">
        <v>215</v>
      </c>
      <c r="F100" s="65" t="s">
        <v>165</v>
      </c>
      <c r="G100" s="5" t="s">
        <v>25</v>
      </c>
      <c r="H100" s="72">
        <v>44206</v>
      </c>
      <c r="I100" s="24"/>
      <c r="J100" s="25">
        <f>J101</f>
        <v>73.736999999999995</v>
      </c>
      <c r="K100" s="25">
        <f t="shared" ref="K100:K101" si="24">K101</f>
        <v>73.736999999999995</v>
      </c>
      <c r="L100" s="25">
        <f t="shared" si="17"/>
        <v>100</v>
      </c>
    </row>
    <row r="101" spans="1:12" ht="31.5" x14ac:dyDescent="0.25">
      <c r="A101" s="70" t="s">
        <v>92</v>
      </c>
      <c r="B101" s="71">
        <v>911</v>
      </c>
      <c r="C101" s="5" t="s">
        <v>16</v>
      </c>
      <c r="D101" s="5" t="s">
        <v>25</v>
      </c>
      <c r="E101" s="5" t="s">
        <v>215</v>
      </c>
      <c r="F101" s="65" t="s">
        <v>165</v>
      </c>
      <c r="G101" s="5" t="s">
        <v>25</v>
      </c>
      <c r="H101" s="72">
        <v>44206</v>
      </c>
      <c r="I101" s="72">
        <v>200</v>
      </c>
      <c r="J101" s="25">
        <f>J102</f>
        <v>73.736999999999995</v>
      </c>
      <c r="K101" s="25">
        <f t="shared" si="24"/>
        <v>73.736999999999995</v>
      </c>
      <c r="L101" s="25">
        <f t="shared" si="17"/>
        <v>100</v>
      </c>
    </row>
    <row r="102" spans="1:12" ht="31.5" x14ac:dyDescent="0.25">
      <c r="A102" s="70" t="s">
        <v>93</v>
      </c>
      <c r="B102" s="71">
        <v>911</v>
      </c>
      <c r="C102" s="5" t="s">
        <v>16</v>
      </c>
      <c r="D102" s="5" t="s">
        <v>25</v>
      </c>
      <c r="E102" s="5" t="s">
        <v>215</v>
      </c>
      <c r="F102" s="65" t="s">
        <v>165</v>
      </c>
      <c r="G102" s="5" t="s">
        <v>25</v>
      </c>
      <c r="H102" s="72">
        <v>44206</v>
      </c>
      <c r="I102" s="72">
        <v>240</v>
      </c>
      <c r="J102" s="25">
        <f>73.737</f>
        <v>73.736999999999995</v>
      </c>
      <c r="K102" s="25">
        <v>73.736999999999995</v>
      </c>
      <c r="L102" s="25">
        <f t="shared" si="17"/>
        <v>100</v>
      </c>
    </row>
    <row r="103" spans="1:12" ht="110.25" x14ac:dyDescent="0.25">
      <c r="A103" s="106" t="s">
        <v>219</v>
      </c>
      <c r="B103" s="71">
        <v>911</v>
      </c>
      <c r="C103" s="5" t="s">
        <v>16</v>
      </c>
      <c r="D103" s="5" t="s">
        <v>25</v>
      </c>
      <c r="E103" s="5" t="s">
        <v>215</v>
      </c>
      <c r="F103" s="65" t="s">
        <v>165</v>
      </c>
      <c r="G103" s="65" t="s">
        <v>14</v>
      </c>
      <c r="H103" s="72"/>
      <c r="I103" s="72"/>
      <c r="J103" s="25">
        <f>J104</f>
        <v>15.7</v>
      </c>
      <c r="K103" s="25">
        <f t="shared" ref="K103:K105" si="25">K104</f>
        <v>15.7</v>
      </c>
      <c r="L103" s="25">
        <f t="shared" si="17"/>
        <v>100</v>
      </c>
    </row>
    <row r="104" spans="1:12" ht="31.5" x14ac:dyDescent="0.25">
      <c r="A104" s="106" t="s">
        <v>216</v>
      </c>
      <c r="B104" s="71">
        <v>911</v>
      </c>
      <c r="C104" s="5" t="s">
        <v>16</v>
      </c>
      <c r="D104" s="5" t="s">
        <v>25</v>
      </c>
      <c r="E104" s="5" t="s">
        <v>215</v>
      </c>
      <c r="F104" s="65" t="s">
        <v>165</v>
      </c>
      <c r="G104" s="65" t="s">
        <v>14</v>
      </c>
      <c r="H104" s="72">
        <v>44206</v>
      </c>
      <c r="I104" s="24"/>
      <c r="J104" s="25">
        <f>J105</f>
        <v>15.7</v>
      </c>
      <c r="K104" s="25">
        <f t="shared" si="25"/>
        <v>15.7</v>
      </c>
      <c r="L104" s="25">
        <f t="shared" si="17"/>
        <v>100</v>
      </c>
    </row>
    <row r="105" spans="1:12" ht="31.5" x14ac:dyDescent="0.25">
      <c r="A105" s="70" t="s">
        <v>92</v>
      </c>
      <c r="B105" s="71">
        <v>911</v>
      </c>
      <c r="C105" s="5" t="s">
        <v>16</v>
      </c>
      <c r="D105" s="5" t="s">
        <v>25</v>
      </c>
      <c r="E105" s="5" t="s">
        <v>215</v>
      </c>
      <c r="F105" s="65" t="s">
        <v>165</v>
      </c>
      <c r="G105" s="65" t="s">
        <v>14</v>
      </c>
      <c r="H105" s="72">
        <v>44206</v>
      </c>
      <c r="I105" s="72">
        <v>200</v>
      </c>
      <c r="J105" s="25">
        <f>J106</f>
        <v>15.7</v>
      </c>
      <c r="K105" s="25">
        <f t="shared" si="25"/>
        <v>15.7</v>
      </c>
      <c r="L105" s="25">
        <f t="shared" si="17"/>
        <v>100</v>
      </c>
    </row>
    <row r="106" spans="1:12" ht="31.5" x14ac:dyDescent="0.25">
      <c r="A106" s="70" t="s">
        <v>93</v>
      </c>
      <c r="B106" s="71">
        <v>911</v>
      </c>
      <c r="C106" s="5" t="s">
        <v>16</v>
      </c>
      <c r="D106" s="5" t="s">
        <v>25</v>
      </c>
      <c r="E106" s="5" t="s">
        <v>215</v>
      </c>
      <c r="F106" s="65" t="s">
        <v>165</v>
      </c>
      <c r="G106" s="65" t="s">
        <v>14</v>
      </c>
      <c r="H106" s="72">
        <v>44206</v>
      </c>
      <c r="I106" s="72">
        <v>240</v>
      </c>
      <c r="J106" s="25">
        <f>15.697+0.003</f>
        <v>15.7</v>
      </c>
      <c r="K106" s="25">
        <v>15.7</v>
      </c>
      <c r="L106" s="25">
        <f t="shared" si="17"/>
        <v>100</v>
      </c>
    </row>
    <row r="107" spans="1:12" ht="37.5" customHeight="1" x14ac:dyDescent="0.25">
      <c r="A107" s="112" t="s">
        <v>159</v>
      </c>
      <c r="B107" s="71">
        <v>911</v>
      </c>
      <c r="C107" s="5" t="s">
        <v>16</v>
      </c>
      <c r="D107" s="5" t="s">
        <v>25</v>
      </c>
      <c r="E107" s="5" t="s">
        <v>43</v>
      </c>
      <c r="F107" s="5"/>
      <c r="G107" s="75"/>
      <c r="H107" s="24"/>
      <c r="I107" s="24"/>
      <c r="J107" s="25">
        <f>J108</f>
        <v>141.75112000000001</v>
      </c>
      <c r="K107" s="25">
        <f t="shared" ref="K107" si="26">K108</f>
        <v>141.75111999999999</v>
      </c>
      <c r="L107" s="25">
        <f t="shared" si="17"/>
        <v>99.999999999999972</v>
      </c>
    </row>
    <row r="108" spans="1:12" ht="47.25" x14ac:dyDescent="0.25">
      <c r="A108" s="113" t="s">
        <v>160</v>
      </c>
      <c r="B108" s="71">
        <v>911</v>
      </c>
      <c r="C108" s="5" t="s">
        <v>16</v>
      </c>
      <c r="D108" s="5" t="s">
        <v>25</v>
      </c>
      <c r="E108" s="5" t="s">
        <v>43</v>
      </c>
      <c r="F108" s="72">
        <v>1</v>
      </c>
      <c r="G108" s="75"/>
      <c r="H108" s="24"/>
      <c r="I108" s="24"/>
      <c r="J108" s="25">
        <f>J109+J112</f>
        <v>141.75112000000001</v>
      </c>
      <c r="K108" s="25">
        <f t="shared" ref="K108" si="27">K109+K112</f>
        <v>141.75111999999999</v>
      </c>
      <c r="L108" s="25">
        <f t="shared" si="17"/>
        <v>99.999999999999972</v>
      </c>
    </row>
    <row r="109" spans="1:12" x14ac:dyDescent="0.25">
      <c r="A109" s="70" t="s">
        <v>52</v>
      </c>
      <c r="B109" s="71">
        <v>911</v>
      </c>
      <c r="C109" s="5" t="s">
        <v>16</v>
      </c>
      <c r="D109" s="5" t="s">
        <v>25</v>
      </c>
      <c r="E109" s="5" t="s">
        <v>43</v>
      </c>
      <c r="F109" s="72">
        <v>1</v>
      </c>
      <c r="G109" s="65" t="s">
        <v>32</v>
      </c>
      <c r="H109" s="72">
        <v>43010</v>
      </c>
      <c r="I109" s="24"/>
      <c r="J109" s="25">
        <f>J110</f>
        <v>16.084680000000006</v>
      </c>
      <c r="K109" s="25">
        <f t="shared" ref="K109" si="28">K110</f>
        <v>16.084679999999999</v>
      </c>
      <c r="L109" s="25">
        <f t="shared" si="17"/>
        <v>99.999999999999957</v>
      </c>
    </row>
    <row r="110" spans="1:12" ht="17.25" customHeight="1" x14ac:dyDescent="0.25">
      <c r="A110" s="70" t="s">
        <v>92</v>
      </c>
      <c r="B110" s="71">
        <v>911</v>
      </c>
      <c r="C110" s="5" t="s">
        <v>16</v>
      </c>
      <c r="D110" s="5" t="s">
        <v>25</v>
      </c>
      <c r="E110" s="5" t="s">
        <v>43</v>
      </c>
      <c r="F110" s="72">
        <v>1</v>
      </c>
      <c r="G110" s="65" t="s">
        <v>32</v>
      </c>
      <c r="H110" s="72">
        <v>43010</v>
      </c>
      <c r="I110" s="72">
        <v>200</v>
      </c>
      <c r="J110" s="25">
        <f>J111</f>
        <v>16.084680000000006</v>
      </c>
      <c r="K110" s="25">
        <f>K111</f>
        <v>16.084679999999999</v>
      </c>
      <c r="L110" s="25">
        <f t="shared" si="17"/>
        <v>99.999999999999957</v>
      </c>
    </row>
    <row r="111" spans="1:12" ht="31.5" x14ac:dyDescent="0.25">
      <c r="A111" s="70" t="s">
        <v>93</v>
      </c>
      <c r="B111" s="71">
        <v>911</v>
      </c>
      <c r="C111" s="5" t="s">
        <v>16</v>
      </c>
      <c r="D111" s="5" t="s">
        <v>25</v>
      </c>
      <c r="E111" s="5" t="s">
        <v>43</v>
      </c>
      <c r="F111" s="72">
        <v>1</v>
      </c>
      <c r="G111" s="65" t="s">
        <v>32</v>
      </c>
      <c r="H111" s="72">
        <v>43010</v>
      </c>
      <c r="I111" s="72">
        <v>240</v>
      </c>
      <c r="J111" s="25">
        <f>100-83.91532</f>
        <v>16.084680000000006</v>
      </c>
      <c r="K111" s="25">
        <v>16.084679999999999</v>
      </c>
      <c r="L111" s="25">
        <f t="shared" si="17"/>
        <v>99.999999999999957</v>
      </c>
    </row>
    <row r="112" spans="1:12" ht="19.5" customHeight="1" x14ac:dyDescent="0.25">
      <c r="A112" s="70" t="s">
        <v>132</v>
      </c>
      <c r="B112" s="71">
        <v>911</v>
      </c>
      <c r="C112" s="5" t="s">
        <v>16</v>
      </c>
      <c r="D112" s="5" t="s">
        <v>25</v>
      </c>
      <c r="E112" s="5" t="s">
        <v>43</v>
      </c>
      <c r="F112" s="72">
        <v>1</v>
      </c>
      <c r="G112" s="65" t="s">
        <v>32</v>
      </c>
      <c r="H112" s="72">
        <v>43040</v>
      </c>
      <c r="I112" s="24"/>
      <c r="J112" s="25">
        <f>J113</f>
        <v>125.66643999999999</v>
      </c>
      <c r="K112" s="25">
        <f t="shared" ref="K112:K113" si="29">K113</f>
        <v>125.66643999999999</v>
      </c>
      <c r="L112" s="25">
        <f t="shared" si="17"/>
        <v>100</v>
      </c>
    </row>
    <row r="113" spans="1:12" ht="16.5" customHeight="1" x14ac:dyDescent="0.25">
      <c r="A113" s="70" t="s">
        <v>92</v>
      </c>
      <c r="B113" s="71">
        <v>911</v>
      </c>
      <c r="C113" s="5" t="s">
        <v>16</v>
      </c>
      <c r="D113" s="5" t="s">
        <v>25</v>
      </c>
      <c r="E113" s="5" t="s">
        <v>43</v>
      </c>
      <c r="F113" s="72">
        <v>1</v>
      </c>
      <c r="G113" s="65" t="s">
        <v>32</v>
      </c>
      <c r="H113" s="72">
        <v>43040</v>
      </c>
      <c r="I113" s="72">
        <v>200</v>
      </c>
      <c r="J113" s="25">
        <f>J114</f>
        <v>125.66643999999999</v>
      </c>
      <c r="K113" s="25">
        <f t="shared" si="29"/>
        <v>125.66643999999999</v>
      </c>
      <c r="L113" s="25">
        <f t="shared" si="17"/>
        <v>100</v>
      </c>
    </row>
    <row r="114" spans="1:12" ht="31.5" customHeight="1" x14ac:dyDescent="0.25">
      <c r="A114" s="70" t="s">
        <v>93</v>
      </c>
      <c r="B114" s="71">
        <v>911</v>
      </c>
      <c r="C114" s="5" t="s">
        <v>16</v>
      </c>
      <c r="D114" s="5" t="s">
        <v>25</v>
      </c>
      <c r="E114" s="5" t="s">
        <v>43</v>
      </c>
      <c r="F114" s="72">
        <v>1</v>
      </c>
      <c r="G114" s="65" t="s">
        <v>32</v>
      </c>
      <c r="H114" s="72">
        <v>43040</v>
      </c>
      <c r="I114" s="72">
        <v>240</v>
      </c>
      <c r="J114" s="25">
        <f>81.57692+110-65.91048</f>
        <v>125.66643999999999</v>
      </c>
      <c r="K114" s="25">
        <v>125.66643999999999</v>
      </c>
      <c r="L114" s="25">
        <f t="shared" si="17"/>
        <v>100</v>
      </c>
    </row>
    <row r="115" spans="1:12" x14ac:dyDescent="0.25">
      <c r="A115" s="73" t="s">
        <v>53</v>
      </c>
      <c r="B115" s="71">
        <v>911</v>
      </c>
      <c r="C115" s="74" t="s">
        <v>27</v>
      </c>
      <c r="D115" s="74"/>
      <c r="E115" s="80"/>
      <c r="F115" s="74"/>
      <c r="G115" s="74"/>
      <c r="H115" s="74"/>
      <c r="I115" s="81"/>
      <c r="J115" s="98">
        <f t="shared" ref="J115:K120" si="30">J116</f>
        <v>107.66300000000001</v>
      </c>
      <c r="K115" s="98">
        <f t="shared" si="30"/>
        <v>105.26594</v>
      </c>
      <c r="L115" s="77">
        <f t="shared" si="17"/>
        <v>97.773552659688093</v>
      </c>
    </row>
    <row r="116" spans="1:12" x14ac:dyDescent="0.25">
      <c r="A116" s="82" t="s">
        <v>23</v>
      </c>
      <c r="B116" s="71">
        <v>911</v>
      </c>
      <c r="C116" s="74" t="s">
        <v>27</v>
      </c>
      <c r="D116" s="74" t="s">
        <v>13</v>
      </c>
      <c r="E116" s="81"/>
      <c r="F116" s="74"/>
      <c r="G116" s="74"/>
      <c r="H116" s="74"/>
      <c r="I116" s="81"/>
      <c r="J116" s="98">
        <f t="shared" si="30"/>
        <v>107.66300000000001</v>
      </c>
      <c r="K116" s="98">
        <f t="shared" si="30"/>
        <v>105.26594</v>
      </c>
      <c r="L116" s="77">
        <f t="shared" si="17"/>
        <v>97.773552659688093</v>
      </c>
    </row>
    <row r="117" spans="1:12" ht="36.75" customHeight="1" x14ac:dyDescent="0.25">
      <c r="A117" s="112" t="s">
        <v>159</v>
      </c>
      <c r="B117" s="71">
        <v>911</v>
      </c>
      <c r="C117" s="5" t="s">
        <v>27</v>
      </c>
      <c r="D117" s="5" t="s">
        <v>13</v>
      </c>
      <c r="E117" s="5">
        <v>89</v>
      </c>
      <c r="F117" s="5"/>
      <c r="G117" s="5"/>
      <c r="H117" s="5"/>
      <c r="I117" s="64"/>
      <c r="J117" s="99">
        <f t="shared" si="30"/>
        <v>107.66300000000001</v>
      </c>
      <c r="K117" s="99">
        <f t="shared" si="30"/>
        <v>105.26594</v>
      </c>
      <c r="L117" s="25">
        <f t="shared" si="17"/>
        <v>97.773552659688093</v>
      </c>
    </row>
    <row r="118" spans="1:12" ht="47.25" x14ac:dyDescent="0.25">
      <c r="A118" s="113" t="s">
        <v>160</v>
      </c>
      <c r="B118" s="71">
        <v>911</v>
      </c>
      <c r="C118" s="5" t="s">
        <v>27</v>
      </c>
      <c r="D118" s="5" t="s">
        <v>13</v>
      </c>
      <c r="E118" s="5">
        <v>89</v>
      </c>
      <c r="F118" s="5">
        <v>1</v>
      </c>
      <c r="G118" s="5"/>
      <c r="H118" s="5"/>
      <c r="I118" s="64"/>
      <c r="J118" s="99">
        <f t="shared" si="30"/>
        <v>107.66300000000001</v>
      </c>
      <c r="K118" s="99">
        <f t="shared" si="30"/>
        <v>105.26594</v>
      </c>
      <c r="L118" s="25">
        <f t="shared" si="17"/>
        <v>97.773552659688093</v>
      </c>
    </row>
    <row r="119" spans="1:12" x14ac:dyDescent="0.25">
      <c r="A119" s="78" t="s">
        <v>87</v>
      </c>
      <c r="B119" s="71">
        <v>911</v>
      </c>
      <c r="C119" s="83" t="s">
        <v>27</v>
      </c>
      <c r="D119" s="83" t="s">
        <v>13</v>
      </c>
      <c r="E119" s="84">
        <v>89</v>
      </c>
      <c r="F119" s="65">
        <v>1</v>
      </c>
      <c r="G119" s="65" t="s">
        <v>32</v>
      </c>
      <c r="H119" s="65" t="s">
        <v>55</v>
      </c>
      <c r="I119" s="84"/>
      <c r="J119" s="99">
        <f t="shared" si="30"/>
        <v>107.66300000000001</v>
      </c>
      <c r="K119" s="99">
        <f t="shared" si="30"/>
        <v>105.26594</v>
      </c>
      <c r="L119" s="25">
        <f t="shared" si="17"/>
        <v>97.773552659688093</v>
      </c>
    </row>
    <row r="120" spans="1:12" x14ac:dyDescent="0.25">
      <c r="A120" s="78" t="s">
        <v>88</v>
      </c>
      <c r="B120" s="71">
        <v>911</v>
      </c>
      <c r="C120" s="83" t="s">
        <v>27</v>
      </c>
      <c r="D120" s="83" t="s">
        <v>13</v>
      </c>
      <c r="E120" s="84">
        <v>89</v>
      </c>
      <c r="F120" s="65">
        <v>1</v>
      </c>
      <c r="G120" s="65" t="s">
        <v>32</v>
      </c>
      <c r="H120" s="65" t="s">
        <v>55</v>
      </c>
      <c r="I120" s="84" t="s">
        <v>90</v>
      </c>
      <c r="J120" s="99">
        <f t="shared" si="30"/>
        <v>107.66300000000001</v>
      </c>
      <c r="K120" s="99">
        <f t="shared" si="30"/>
        <v>105.26594</v>
      </c>
      <c r="L120" s="25">
        <f t="shared" si="17"/>
        <v>97.773552659688093</v>
      </c>
    </row>
    <row r="121" spans="1:12" x14ac:dyDescent="0.25">
      <c r="A121" s="78" t="s">
        <v>89</v>
      </c>
      <c r="B121" s="71">
        <v>911</v>
      </c>
      <c r="C121" s="83" t="s">
        <v>27</v>
      </c>
      <c r="D121" s="83" t="s">
        <v>13</v>
      </c>
      <c r="E121" s="84">
        <v>89</v>
      </c>
      <c r="F121" s="65">
        <v>1</v>
      </c>
      <c r="G121" s="65" t="s">
        <v>32</v>
      </c>
      <c r="H121" s="65" t="s">
        <v>55</v>
      </c>
      <c r="I121" s="84" t="s">
        <v>91</v>
      </c>
      <c r="J121" s="99">
        <f>86+22.4-0.737</f>
        <v>107.66300000000001</v>
      </c>
      <c r="K121" s="99">
        <v>105.26594</v>
      </c>
      <c r="L121" s="25">
        <f t="shared" si="17"/>
        <v>97.773552659688093</v>
      </c>
    </row>
    <row r="122" spans="1:12" x14ac:dyDescent="0.25">
      <c r="A122" s="85" t="s">
        <v>15</v>
      </c>
      <c r="B122" s="71">
        <v>911</v>
      </c>
      <c r="C122" s="86" t="s">
        <v>28</v>
      </c>
      <c r="D122" s="86"/>
      <c r="E122" s="87"/>
      <c r="F122" s="88"/>
      <c r="G122" s="88"/>
      <c r="H122" s="88"/>
      <c r="I122" s="87"/>
      <c r="J122" s="98">
        <f t="shared" ref="J122:K127" si="31">J123</f>
        <v>1.5</v>
      </c>
      <c r="K122" s="98">
        <f t="shared" si="31"/>
        <v>1.41289</v>
      </c>
      <c r="L122" s="77">
        <f t="shared" si="17"/>
        <v>94.192666666666668</v>
      </c>
    </row>
    <row r="123" spans="1:12" x14ac:dyDescent="0.25">
      <c r="A123" s="85" t="s">
        <v>56</v>
      </c>
      <c r="B123" s="71">
        <v>911</v>
      </c>
      <c r="C123" s="88">
        <v>13</v>
      </c>
      <c r="D123" s="88" t="s">
        <v>13</v>
      </c>
      <c r="E123" s="89"/>
      <c r="F123" s="88"/>
      <c r="G123" s="88"/>
      <c r="H123" s="88"/>
      <c r="I123" s="87"/>
      <c r="J123" s="98">
        <f t="shared" si="31"/>
        <v>1.5</v>
      </c>
      <c r="K123" s="98">
        <f t="shared" si="31"/>
        <v>1.41289</v>
      </c>
      <c r="L123" s="77">
        <f t="shared" si="17"/>
        <v>94.192666666666668</v>
      </c>
    </row>
    <row r="124" spans="1:12" ht="34.5" customHeight="1" x14ac:dyDescent="0.25">
      <c r="A124" s="112" t="s">
        <v>159</v>
      </c>
      <c r="B124" s="71">
        <v>911</v>
      </c>
      <c r="C124" s="65" t="s">
        <v>28</v>
      </c>
      <c r="D124" s="65" t="s">
        <v>13</v>
      </c>
      <c r="E124" s="5">
        <v>89</v>
      </c>
      <c r="F124" s="5"/>
      <c r="G124" s="65"/>
      <c r="H124" s="65"/>
      <c r="I124" s="84"/>
      <c r="J124" s="99">
        <f t="shared" si="31"/>
        <v>1.5</v>
      </c>
      <c r="K124" s="99">
        <f t="shared" si="31"/>
        <v>1.41289</v>
      </c>
      <c r="L124" s="25">
        <f t="shared" si="17"/>
        <v>94.192666666666668</v>
      </c>
    </row>
    <row r="125" spans="1:12" ht="47.25" x14ac:dyDescent="0.25">
      <c r="A125" s="113" t="s">
        <v>160</v>
      </c>
      <c r="B125" s="71">
        <v>911</v>
      </c>
      <c r="C125" s="65" t="s">
        <v>28</v>
      </c>
      <c r="D125" s="65" t="s">
        <v>13</v>
      </c>
      <c r="E125" s="5">
        <v>89</v>
      </c>
      <c r="F125" s="5">
        <v>1</v>
      </c>
      <c r="G125" s="65"/>
      <c r="H125" s="65"/>
      <c r="I125" s="84"/>
      <c r="J125" s="99">
        <f t="shared" si="31"/>
        <v>1.5</v>
      </c>
      <c r="K125" s="99">
        <f t="shared" si="31"/>
        <v>1.41289</v>
      </c>
      <c r="L125" s="25">
        <f t="shared" si="17"/>
        <v>94.192666666666668</v>
      </c>
    </row>
    <row r="126" spans="1:12" x14ac:dyDescent="0.25">
      <c r="A126" s="70" t="s">
        <v>57</v>
      </c>
      <c r="B126" s="71">
        <v>911</v>
      </c>
      <c r="C126" s="65">
        <v>13</v>
      </c>
      <c r="D126" s="65" t="s">
        <v>13</v>
      </c>
      <c r="E126" s="90">
        <v>89</v>
      </c>
      <c r="F126" s="65">
        <v>1</v>
      </c>
      <c r="G126" s="65" t="s">
        <v>32</v>
      </c>
      <c r="H126" s="65">
        <v>41240</v>
      </c>
      <c r="I126" s="84"/>
      <c r="J126" s="101">
        <f t="shared" si="31"/>
        <v>1.5</v>
      </c>
      <c r="K126" s="101">
        <f t="shared" si="31"/>
        <v>1.41289</v>
      </c>
      <c r="L126" s="25">
        <f t="shared" si="17"/>
        <v>94.192666666666668</v>
      </c>
    </row>
    <row r="127" spans="1:12" x14ac:dyDescent="0.25">
      <c r="A127" s="70" t="s">
        <v>85</v>
      </c>
      <c r="B127" s="71">
        <v>911</v>
      </c>
      <c r="C127" s="65">
        <v>13</v>
      </c>
      <c r="D127" s="65" t="s">
        <v>13</v>
      </c>
      <c r="E127" s="90">
        <v>89</v>
      </c>
      <c r="F127" s="65">
        <v>1</v>
      </c>
      <c r="G127" s="65" t="s">
        <v>32</v>
      </c>
      <c r="H127" s="65" t="s">
        <v>62</v>
      </c>
      <c r="I127" s="84" t="s">
        <v>86</v>
      </c>
      <c r="J127" s="101">
        <f t="shared" si="31"/>
        <v>1.5</v>
      </c>
      <c r="K127" s="101">
        <f t="shared" si="31"/>
        <v>1.41289</v>
      </c>
      <c r="L127" s="25">
        <f t="shared" ref="L127:L128" si="32">K127/J127*100</f>
        <v>94.192666666666668</v>
      </c>
    </row>
    <row r="128" spans="1:12" x14ac:dyDescent="0.25">
      <c r="A128" s="69" t="s">
        <v>58</v>
      </c>
      <c r="B128" s="71">
        <v>911</v>
      </c>
      <c r="C128" s="65">
        <v>13</v>
      </c>
      <c r="D128" s="65" t="s">
        <v>13</v>
      </c>
      <c r="E128" s="90">
        <v>89</v>
      </c>
      <c r="F128" s="65">
        <v>1</v>
      </c>
      <c r="G128" s="65" t="s">
        <v>32</v>
      </c>
      <c r="H128" s="65">
        <v>41240</v>
      </c>
      <c r="I128" s="84">
        <v>730</v>
      </c>
      <c r="J128" s="101">
        <v>1.5</v>
      </c>
      <c r="K128" s="101">
        <v>1.41289</v>
      </c>
      <c r="L128" s="25">
        <f t="shared" si="32"/>
        <v>94.192666666666668</v>
      </c>
    </row>
  </sheetData>
  <autoFilter ref="A6:L128"/>
  <mergeCells count="9">
    <mergeCell ref="J1:L1"/>
    <mergeCell ref="E4:H5"/>
    <mergeCell ref="A2:L2"/>
    <mergeCell ref="J4:L4"/>
    <mergeCell ref="A4:A5"/>
    <mergeCell ref="B4:B5"/>
    <mergeCell ref="C4:C5"/>
    <mergeCell ref="D4:D5"/>
    <mergeCell ref="I4:I5"/>
  </mergeCells>
  <phoneticPr fontId="6" type="noConversion"/>
  <conditionalFormatting sqref="G41 F107 G107:G108">
    <cfRule type="expression" dxfId="83" priority="87" stopIfTrue="1">
      <formula>$C41=""</formula>
    </cfRule>
    <cfRule type="expression" dxfId="82" priority="88" stopIfTrue="1">
      <formula>$D41&lt;&gt;""</formula>
    </cfRule>
  </conditionalFormatting>
  <conditionalFormatting sqref="A41">
    <cfRule type="expression" dxfId="81" priority="84" stopIfTrue="1">
      <formula>$F41=""</formula>
    </cfRule>
    <cfRule type="expression" dxfId="80" priority="85" stopIfTrue="1">
      <formula>#REF!&lt;&gt;""</formula>
    </cfRule>
    <cfRule type="expression" dxfId="79" priority="86" stopIfTrue="1">
      <formula>AND($G41="",$F41&lt;&gt;"")</formula>
    </cfRule>
  </conditionalFormatting>
  <conditionalFormatting sqref="F41">
    <cfRule type="expression" dxfId="78" priority="82" stopIfTrue="1">
      <formula>$C41=""</formula>
    </cfRule>
    <cfRule type="expression" dxfId="77" priority="83" stopIfTrue="1">
      <formula>$D41&lt;&gt;""</formula>
    </cfRule>
  </conditionalFormatting>
  <conditionalFormatting sqref="F94">
    <cfRule type="expression" dxfId="76" priority="69" stopIfTrue="1">
      <formula>$C94=""</formula>
    </cfRule>
    <cfRule type="expression" dxfId="75" priority="70" stopIfTrue="1">
      <formula>$D94&lt;&gt;""</formula>
    </cfRule>
  </conditionalFormatting>
  <conditionalFormatting sqref="G94">
    <cfRule type="expression" dxfId="74" priority="67" stopIfTrue="1">
      <formula>$C94=""</formula>
    </cfRule>
    <cfRule type="expression" dxfId="73" priority="68" stopIfTrue="1">
      <formula>$D94&lt;&gt;""</formula>
    </cfRule>
  </conditionalFormatting>
  <conditionalFormatting sqref="A109 A112">
    <cfRule type="expression" dxfId="72" priority="64" stopIfTrue="1">
      <formula>$F109=""</formula>
    </cfRule>
    <cfRule type="expression" dxfId="71" priority="66" stopIfTrue="1">
      <formula>AND($G109="",$F109&lt;&gt;"")</formula>
    </cfRule>
  </conditionalFormatting>
  <conditionalFormatting sqref="A112">
    <cfRule type="expression" dxfId="70" priority="48" stopIfTrue="1">
      <formula>$F112=""</formula>
    </cfRule>
    <cfRule type="expression" dxfId="69" priority="50" stopIfTrue="1">
      <formula>AND($G112="",$F112&lt;&gt;"")</formula>
    </cfRule>
  </conditionalFormatting>
  <conditionalFormatting sqref="F94">
    <cfRule type="expression" dxfId="68" priority="46" stopIfTrue="1">
      <formula>$C94=""</formula>
    </cfRule>
    <cfRule type="expression" dxfId="67" priority="47" stopIfTrue="1">
      <formula>$D94&lt;&gt;""</formula>
    </cfRule>
  </conditionalFormatting>
  <conditionalFormatting sqref="G94">
    <cfRule type="expression" dxfId="66" priority="44" stopIfTrue="1">
      <formula>$C94=""</formula>
    </cfRule>
    <cfRule type="expression" dxfId="65" priority="45" stopIfTrue="1">
      <formula>$D94&lt;&gt;""</formula>
    </cfRule>
  </conditionalFormatting>
  <conditionalFormatting sqref="A41">
    <cfRule type="expression" dxfId="64" priority="41" stopIfTrue="1">
      <formula>$F41=""</formula>
    </cfRule>
    <cfRule type="expression" dxfId="63" priority="42" stopIfTrue="1">
      <formula>#REF!&lt;&gt;""</formula>
    </cfRule>
    <cfRule type="expression" dxfId="62" priority="43" stopIfTrue="1">
      <formula>AND($G41="",$F41&lt;&gt;"")</formula>
    </cfRule>
  </conditionalFormatting>
  <conditionalFormatting sqref="G41">
    <cfRule type="expression" dxfId="61" priority="39" stopIfTrue="1">
      <formula>$C41=""</formula>
    </cfRule>
    <cfRule type="expression" dxfId="60" priority="40" stopIfTrue="1">
      <formula>$D41&lt;&gt;""</formula>
    </cfRule>
  </conditionalFormatting>
  <conditionalFormatting sqref="F41">
    <cfRule type="expression" dxfId="59" priority="37" stopIfTrue="1">
      <formula>$C41=""</formula>
    </cfRule>
    <cfRule type="expression" dxfId="58" priority="38" stopIfTrue="1">
      <formula>$D41&lt;&gt;""</formula>
    </cfRule>
  </conditionalFormatting>
  <conditionalFormatting sqref="A38">
    <cfRule type="expression" dxfId="57" priority="13" stopIfTrue="1">
      <formula>$F38=""</formula>
    </cfRule>
    <cfRule type="expression" dxfId="56" priority="14" stopIfTrue="1">
      <formula>#REF!&lt;&gt;""</formula>
    </cfRule>
    <cfRule type="expression" dxfId="55" priority="15" stopIfTrue="1">
      <formula>AND($G38="",$F38&lt;&gt;"")</formula>
    </cfRule>
  </conditionalFormatting>
  <conditionalFormatting sqref="A47">
    <cfRule type="expression" dxfId="54" priority="10" stopIfTrue="1">
      <formula>$F47=""</formula>
    </cfRule>
    <cfRule type="expression" dxfId="53" priority="11" stopIfTrue="1">
      <formula>$H47&lt;&gt;""</formula>
    </cfRule>
    <cfRule type="expression" dxfId="52" priority="12" stopIfTrue="1">
      <formula>AND($G47="",$F47&lt;&gt;"")</formula>
    </cfRule>
  </conditionalFormatting>
  <conditionalFormatting sqref="C47">
    <cfRule type="expression" dxfId="51" priority="7" stopIfTrue="1">
      <formula>$F47=""</formula>
    </cfRule>
    <cfRule type="expression" dxfId="50" priority="8" stopIfTrue="1">
      <formula>#REF!&lt;&gt;""</formula>
    </cfRule>
    <cfRule type="expression" dxfId="49" priority="9" stopIfTrue="1">
      <formula>AND($G47="",$F47&lt;&gt;"")</formula>
    </cfRule>
  </conditionalFormatting>
  <conditionalFormatting sqref="A97">
    <cfRule type="expression" dxfId="48" priority="3" stopIfTrue="1">
      <formula>$F97=""</formula>
    </cfRule>
    <cfRule type="expression" dxfId="47" priority="4" stopIfTrue="1">
      <formula>AND($G97="",$F97&lt;&gt;"")</formula>
    </cfRule>
  </conditionalFormatting>
  <conditionalFormatting sqref="A97">
    <cfRule type="expression" dxfId="46" priority="1" stopIfTrue="1">
      <formula>$F97=""</formula>
    </cfRule>
    <cfRule type="expression" dxfId="45" priority="2" stopIfTrue="1">
      <formula>AND($G97="",$F97&lt;&gt;"")</formula>
    </cfRule>
  </conditionalFormatting>
  <pageMargins left="0.78740157480314965" right="0.78740157480314965" top="0.51181102362204722" bottom="0.39370078740157483" header="0.51181102362204722" footer="0.51181102362204722"/>
  <pageSetup paperSize="9" scale="45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" stopIfTrue="1" id="{30FC685B-AB8A-45B6-9B61-F294FB9198A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A109 A112</xm:sqref>
        </x14:conditionalFormatting>
        <x14:conditionalFormatting xmlns:xm="http://schemas.microsoft.com/office/excel/2006/main">
          <x14:cfRule type="expression" priority="89" stopIfTrue="1" id="{14DF0874-CBA1-4D17-954B-838B14FC9EBE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127"/>
  <sheetViews>
    <sheetView view="pageBreakPreview" zoomScaleNormal="75" zoomScaleSheetLayoutView="100" workbookViewId="0">
      <selection activeCell="I5" sqref="I5:K5"/>
    </sheetView>
  </sheetViews>
  <sheetFormatPr defaultColWidth="8.5703125" defaultRowHeight="15.75" x14ac:dyDescent="0.2"/>
  <cols>
    <col min="1" max="1" width="73.5703125" style="13" customWidth="1"/>
    <col min="2" max="2" width="6.7109375" style="1" customWidth="1"/>
    <col min="3" max="3" width="6.28515625" style="1" customWidth="1"/>
    <col min="4" max="4" width="6.5703125" style="1" customWidth="1"/>
    <col min="5" max="5" width="5.140625" style="1" customWidth="1"/>
    <col min="6" max="6" width="6" style="1" customWidth="1"/>
    <col min="7" max="7" width="10" style="1" customWidth="1"/>
    <col min="8" max="8" width="6" style="1" customWidth="1"/>
    <col min="9" max="9" width="16.28515625" style="1" customWidth="1"/>
    <col min="10" max="11" width="13.5703125" style="11" customWidth="1"/>
    <col min="12" max="12" width="61.85546875" style="14" customWidth="1"/>
    <col min="13" max="13" width="11" style="11" customWidth="1"/>
    <col min="14" max="16384" width="8.5703125" style="11"/>
  </cols>
  <sheetData>
    <row r="1" spans="1:12" ht="129" customHeight="1" x14ac:dyDescent="0.2">
      <c r="A1" s="138"/>
      <c r="B1" s="142"/>
      <c r="C1" s="142"/>
      <c r="D1" s="142"/>
      <c r="E1" s="142"/>
      <c r="F1" s="142"/>
      <c r="G1" s="142"/>
      <c r="H1" s="142"/>
      <c r="I1" s="263" t="s">
        <v>241</v>
      </c>
      <c r="J1" s="263"/>
      <c r="K1" s="263"/>
    </row>
    <row r="2" spans="1:12" ht="89.25" customHeight="1" x14ac:dyDescent="0.2">
      <c r="A2" s="272" t="s">
        <v>242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</row>
    <row r="3" spans="1:12" ht="18" customHeight="1" x14ac:dyDescent="0.2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8" t="s">
        <v>175</v>
      </c>
    </row>
    <row r="4" spans="1:12" ht="21" customHeight="1" x14ac:dyDescent="0.2">
      <c r="A4" s="271" t="s">
        <v>9</v>
      </c>
      <c r="B4" s="271" t="s">
        <v>10</v>
      </c>
      <c r="C4" s="271" t="s">
        <v>170</v>
      </c>
      <c r="D4" s="271" t="s">
        <v>171</v>
      </c>
      <c r="E4" s="271"/>
      <c r="F4" s="271"/>
      <c r="G4" s="271"/>
      <c r="H4" s="271" t="s">
        <v>172</v>
      </c>
      <c r="I4" s="271" t="s">
        <v>59</v>
      </c>
      <c r="J4" s="271"/>
      <c r="K4" s="271"/>
    </row>
    <row r="5" spans="1:12" ht="36" customHeight="1" x14ac:dyDescent="0.2">
      <c r="A5" s="271" t="s">
        <v>173</v>
      </c>
      <c r="B5" s="271" t="s">
        <v>173</v>
      </c>
      <c r="C5" s="271" t="s">
        <v>173</v>
      </c>
      <c r="D5" s="271" t="s">
        <v>173</v>
      </c>
      <c r="E5" s="271"/>
      <c r="F5" s="271"/>
      <c r="G5" s="271"/>
      <c r="H5" s="271" t="s">
        <v>173</v>
      </c>
      <c r="I5" s="190" t="s">
        <v>237</v>
      </c>
      <c r="J5" s="190" t="s">
        <v>238</v>
      </c>
      <c r="K5" s="190" t="s">
        <v>236</v>
      </c>
    </row>
    <row r="6" spans="1:12" ht="14.25" customHeight="1" x14ac:dyDescent="0.2">
      <c r="A6" s="92">
        <v>1</v>
      </c>
      <c r="B6" s="92">
        <v>2</v>
      </c>
      <c r="C6" s="92">
        <v>3</v>
      </c>
      <c r="D6" s="92">
        <v>4</v>
      </c>
      <c r="E6" s="92">
        <v>5</v>
      </c>
      <c r="F6" s="92">
        <v>6</v>
      </c>
      <c r="G6" s="92">
        <v>7</v>
      </c>
      <c r="H6" s="92">
        <v>8</v>
      </c>
      <c r="I6" s="91">
        <v>9</v>
      </c>
      <c r="J6" s="91">
        <v>10</v>
      </c>
      <c r="K6" s="91">
        <v>11</v>
      </c>
    </row>
    <row r="7" spans="1:12" ht="18" customHeight="1" x14ac:dyDescent="0.2">
      <c r="A7" s="93" t="s">
        <v>19</v>
      </c>
      <c r="B7" s="94"/>
      <c r="C7" s="94"/>
      <c r="D7" s="94"/>
      <c r="E7" s="94"/>
      <c r="F7" s="94"/>
      <c r="G7" s="94"/>
      <c r="H7" s="94"/>
      <c r="I7" s="95">
        <f>I8+I55+I70+I86+I114+I121+I64</f>
        <v>5708.3966500000006</v>
      </c>
      <c r="J7" s="95">
        <f>J8+J55+J70+J86+J114+J121+J64</f>
        <v>5523.2912800000004</v>
      </c>
      <c r="K7" s="95">
        <f>J7/I7*100</f>
        <v>96.757314157557701</v>
      </c>
    </row>
    <row r="8" spans="1:12" ht="18" customHeight="1" x14ac:dyDescent="0.25">
      <c r="A8" s="96" t="s">
        <v>12</v>
      </c>
      <c r="B8" s="71" t="s">
        <v>13</v>
      </c>
      <c r="C8" s="71"/>
      <c r="D8" s="74"/>
      <c r="E8" s="74"/>
      <c r="F8" s="74"/>
      <c r="G8" s="74"/>
      <c r="H8" s="97"/>
      <c r="I8" s="98">
        <f>I9+I18+I40+I46</f>
        <v>3121.2028300000002</v>
      </c>
      <c r="J8" s="98">
        <f>J9+J18+J40+J46</f>
        <v>3102.4741700000004</v>
      </c>
      <c r="K8" s="98">
        <f>J8/I8*100</f>
        <v>99.399953767182765</v>
      </c>
    </row>
    <row r="9" spans="1:12" s="16" customFormat="1" ht="31.5" x14ac:dyDescent="0.25">
      <c r="A9" s="85" t="s">
        <v>29</v>
      </c>
      <c r="B9" s="74" t="s">
        <v>13</v>
      </c>
      <c r="C9" s="74" t="s">
        <v>24</v>
      </c>
      <c r="D9" s="74"/>
      <c r="E9" s="74"/>
      <c r="F9" s="74"/>
      <c r="G9" s="74"/>
      <c r="H9" s="80"/>
      <c r="I9" s="98">
        <f t="shared" ref="I9:K13" si="0">I10</f>
        <v>944.72090000000003</v>
      </c>
      <c r="J9" s="98">
        <f t="shared" si="0"/>
        <v>944.72090000000003</v>
      </c>
      <c r="K9" s="98">
        <f t="shared" si="0"/>
        <v>100</v>
      </c>
      <c r="L9" s="15"/>
    </row>
    <row r="10" spans="1:12" s="18" customFormat="1" x14ac:dyDescent="0.25">
      <c r="A10" s="78" t="s">
        <v>130</v>
      </c>
      <c r="B10" s="5" t="s">
        <v>13</v>
      </c>
      <c r="C10" s="5" t="s">
        <v>24</v>
      </c>
      <c r="D10" s="5" t="s">
        <v>30</v>
      </c>
      <c r="E10" s="5"/>
      <c r="F10" s="5"/>
      <c r="G10" s="5"/>
      <c r="H10" s="66"/>
      <c r="I10" s="99">
        <f t="shared" si="0"/>
        <v>944.72090000000003</v>
      </c>
      <c r="J10" s="99">
        <f t="shared" si="0"/>
        <v>944.72090000000003</v>
      </c>
      <c r="K10" s="99">
        <f t="shared" si="0"/>
        <v>100</v>
      </c>
      <c r="L10" s="17"/>
    </row>
    <row r="11" spans="1:12" s="18" customFormat="1" x14ac:dyDescent="0.25">
      <c r="A11" s="70" t="s">
        <v>128</v>
      </c>
      <c r="B11" s="5" t="s">
        <v>13</v>
      </c>
      <c r="C11" s="5" t="s">
        <v>24</v>
      </c>
      <c r="D11" s="5">
        <v>65</v>
      </c>
      <c r="E11" s="5">
        <v>1</v>
      </c>
      <c r="F11" s="74"/>
      <c r="G11" s="74"/>
      <c r="H11" s="80"/>
      <c r="I11" s="99">
        <f>I12+I15</f>
        <v>944.72090000000003</v>
      </c>
      <c r="J11" s="99">
        <f>J12+J15</f>
        <v>944.72090000000003</v>
      </c>
      <c r="K11" s="99">
        <f t="shared" si="0"/>
        <v>100</v>
      </c>
      <c r="L11" s="17"/>
    </row>
    <row r="12" spans="1:12" s="18" customFormat="1" x14ac:dyDescent="0.25">
      <c r="A12" s="100" t="s">
        <v>105</v>
      </c>
      <c r="B12" s="65" t="s">
        <v>13</v>
      </c>
      <c r="C12" s="65" t="s">
        <v>24</v>
      </c>
      <c r="D12" s="65" t="s">
        <v>30</v>
      </c>
      <c r="E12" s="65" t="s">
        <v>20</v>
      </c>
      <c r="F12" s="65" t="s">
        <v>32</v>
      </c>
      <c r="G12" s="65" t="s">
        <v>33</v>
      </c>
      <c r="H12" s="80"/>
      <c r="I12" s="99">
        <f t="shared" si="0"/>
        <v>436.61959999999999</v>
      </c>
      <c r="J12" s="99">
        <f t="shared" si="0"/>
        <v>436.61959999999999</v>
      </c>
      <c r="K12" s="99">
        <f t="shared" si="0"/>
        <v>100</v>
      </c>
      <c r="L12" s="17"/>
    </row>
    <row r="13" spans="1:12" s="18" customFormat="1" ht="63" x14ac:dyDescent="0.25">
      <c r="A13" s="100" t="s">
        <v>96</v>
      </c>
      <c r="B13" s="65" t="s">
        <v>13</v>
      </c>
      <c r="C13" s="65" t="s">
        <v>24</v>
      </c>
      <c r="D13" s="65" t="s">
        <v>30</v>
      </c>
      <c r="E13" s="65" t="s">
        <v>20</v>
      </c>
      <c r="F13" s="65" t="s">
        <v>32</v>
      </c>
      <c r="G13" s="65" t="s">
        <v>33</v>
      </c>
      <c r="H13" s="66" t="s">
        <v>98</v>
      </c>
      <c r="I13" s="99">
        <f t="shared" si="0"/>
        <v>436.61959999999999</v>
      </c>
      <c r="J13" s="99">
        <f t="shared" si="0"/>
        <v>436.61959999999999</v>
      </c>
      <c r="K13" s="99">
        <f t="shared" si="0"/>
        <v>100</v>
      </c>
      <c r="L13" s="17"/>
    </row>
    <row r="14" spans="1:12" ht="36" customHeight="1" x14ac:dyDescent="0.25">
      <c r="A14" s="100" t="s">
        <v>97</v>
      </c>
      <c r="B14" s="65" t="s">
        <v>13</v>
      </c>
      <c r="C14" s="65" t="s">
        <v>24</v>
      </c>
      <c r="D14" s="65" t="s">
        <v>30</v>
      </c>
      <c r="E14" s="65" t="s">
        <v>20</v>
      </c>
      <c r="F14" s="65" t="s">
        <v>32</v>
      </c>
      <c r="G14" s="65" t="s">
        <v>33</v>
      </c>
      <c r="H14" s="66" t="s">
        <v>99</v>
      </c>
      <c r="I14" s="99">
        <f>'Прил 2'!J15</f>
        <v>436.61959999999999</v>
      </c>
      <c r="J14" s="99">
        <f>'Прил 2'!K15</f>
        <v>436.61959999999999</v>
      </c>
      <c r="K14" s="99">
        <f>'Прил 2'!L15</f>
        <v>100</v>
      </c>
    </row>
    <row r="15" spans="1:12" ht="49.5" customHeight="1" x14ac:dyDescent="0.25">
      <c r="A15" s="198" t="s">
        <v>184</v>
      </c>
      <c r="B15" s="199" t="s">
        <v>13</v>
      </c>
      <c r="C15" s="199" t="s">
        <v>24</v>
      </c>
      <c r="D15" s="199" t="s">
        <v>30</v>
      </c>
      <c r="E15" s="199" t="s">
        <v>20</v>
      </c>
      <c r="F15" s="199" t="s">
        <v>32</v>
      </c>
      <c r="G15" s="199" t="s">
        <v>185</v>
      </c>
      <c r="H15" s="200"/>
      <c r="I15" s="99">
        <f>I16</f>
        <v>508.10129999999998</v>
      </c>
      <c r="J15" s="99">
        <f t="shared" ref="J15:K16" si="1">J16</f>
        <v>508.10129999999998</v>
      </c>
      <c r="K15" s="99">
        <f t="shared" si="1"/>
        <v>100</v>
      </c>
    </row>
    <row r="16" spans="1:12" ht="45" customHeight="1" x14ac:dyDescent="0.25">
      <c r="A16" s="201" t="s">
        <v>96</v>
      </c>
      <c r="B16" s="199" t="s">
        <v>13</v>
      </c>
      <c r="C16" s="199" t="s">
        <v>24</v>
      </c>
      <c r="D16" s="199" t="s">
        <v>30</v>
      </c>
      <c r="E16" s="199" t="s">
        <v>20</v>
      </c>
      <c r="F16" s="199" t="s">
        <v>32</v>
      </c>
      <c r="G16" s="199" t="s">
        <v>185</v>
      </c>
      <c r="H16" s="200" t="s">
        <v>98</v>
      </c>
      <c r="I16" s="99">
        <f>I17</f>
        <v>508.10129999999998</v>
      </c>
      <c r="J16" s="99">
        <f t="shared" si="1"/>
        <v>508.10129999999998</v>
      </c>
      <c r="K16" s="99">
        <f t="shared" si="1"/>
        <v>100</v>
      </c>
    </row>
    <row r="17" spans="1:12" ht="39.75" customHeight="1" x14ac:dyDescent="0.25">
      <c r="A17" s="201" t="s">
        <v>97</v>
      </c>
      <c r="B17" s="199" t="s">
        <v>13</v>
      </c>
      <c r="C17" s="199" t="s">
        <v>24</v>
      </c>
      <c r="D17" s="199" t="s">
        <v>30</v>
      </c>
      <c r="E17" s="199" t="s">
        <v>20</v>
      </c>
      <c r="F17" s="199" t="s">
        <v>32</v>
      </c>
      <c r="G17" s="199" t="s">
        <v>185</v>
      </c>
      <c r="H17" s="200" t="s">
        <v>99</v>
      </c>
      <c r="I17" s="99">
        <f>'Прил 2'!J18</f>
        <v>508.10129999999998</v>
      </c>
      <c r="J17" s="99">
        <f>'Прил 2'!K18</f>
        <v>508.10129999999998</v>
      </c>
      <c r="K17" s="99">
        <f>'Прил 2'!L18</f>
        <v>100</v>
      </c>
    </row>
    <row r="18" spans="1:12" ht="47.25" x14ac:dyDescent="0.25">
      <c r="A18" s="73" t="s">
        <v>60</v>
      </c>
      <c r="B18" s="74" t="s">
        <v>13</v>
      </c>
      <c r="C18" s="74" t="s">
        <v>14</v>
      </c>
      <c r="D18" s="74"/>
      <c r="E18" s="74"/>
      <c r="F18" s="74"/>
      <c r="G18" s="74"/>
      <c r="H18" s="80"/>
      <c r="I18" s="98">
        <f>I19+I35</f>
        <v>2170.9819300000004</v>
      </c>
      <c r="J18" s="98">
        <f>J19+J35</f>
        <v>2157.7532700000002</v>
      </c>
      <c r="K18" s="98">
        <f>K19</f>
        <v>99.390547768910977</v>
      </c>
    </row>
    <row r="19" spans="1:12" x14ac:dyDescent="0.25">
      <c r="A19" s="78" t="s">
        <v>130</v>
      </c>
      <c r="B19" s="5" t="s">
        <v>13</v>
      </c>
      <c r="C19" s="5" t="s">
        <v>14</v>
      </c>
      <c r="D19" s="5" t="s">
        <v>30</v>
      </c>
      <c r="E19" s="5"/>
      <c r="F19" s="5"/>
      <c r="G19" s="5"/>
      <c r="H19" s="66"/>
      <c r="I19" s="99">
        <f>I20</f>
        <v>2170.5819300000003</v>
      </c>
      <c r="J19" s="99">
        <f>J20</f>
        <v>2157.3532700000001</v>
      </c>
      <c r="K19" s="99">
        <f>K20</f>
        <v>99.390547768910977</v>
      </c>
      <c r="L19" s="17"/>
    </row>
    <row r="20" spans="1:12" ht="31.5" x14ac:dyDescent="0.25">
      <c r="A20" s="78" t="s">
        <v>131</v>
      </c>
      <c r="B20" s="65" t="s">
        <v>13</v>
      </c>
      <c r="C20" s="65" t="s">
        <v>14</v>
      </c>
      <c r="D20" s="65" t="s">
        <v>30</v>
      </c>
      <c r="E20" s="65" t="s">
        <v>21</v>
      </c>
      <c r="F20" s="74"/>
      <c r="G20" s="74"/>
      <c r="H20" s="80"/>
      <c r="I20" s="99">
        <f>I21+I24+I30</f>
        <v>2170.5819300000003</v>
      </c>
      <c r="J20" s="99">
        <f>J21+J24+J30</f>
        <v>2157.3532700000001</v>
      </c>
      <c r="K20" s="99">
        <f>J20/I20*100</f>
        <v>99.390547768910977</v>
      </c>
      <c r="L20" s="17"/>
    </row>
    <row r="21" spans="1:12" ht="33" customHeight="1" x14ac:dyDescent="0.25">
      <c r="A21" s="100" t="s">
        <v>34</v>
      </c>
      <c r="B21" s="65" t="s">
        <v>13</v>
      </c>
      <c r="C21" s="65" t="s">
        <v>14</v>
      </c>
      <c r="D21" s="65" t="s">
        <v>30</v>
      </c>
      <c r="E21" s="65" t="s">
        <v>21</v>
      </c>
      <c r="F21" s="65" t="s">
        <v>32</v>
      </c>
      <c r="G21" s="65" t="s">
        <v>35</v>
      </c>
      <c r="H21" s="80"/>
      <c r="I21" s="99">
        <f t="shared" ref="I21:K22" si="2">I22</f>
        <v>376.59340000000003</v>
      </c>
      <c r="J21" s="99">
        <f t="shared" si="2"/>
        <v>376.59339999999997</v>
      </c>
      <c r="K21" s="99">
        <f t="shared" si="2"/>
        <v>99.999999999999986</v>
      </c>
    </row>
    <row r="22" spans="1:12" ht="63" x14ac:dyDescent="0.25">
      <c r="A22" s="100" t="s">
        <v>96</v>
      </c>
      <c r="B22" s="65" t="s">
        <v>13</v>
      </c>
      <c r="C22" s="65" t="s">
        <v>14</v>
      </c>
      <c r="D22" s="65" t="s">
        <v>30</v>
      </c>
      <c r="E22" s="65" t="s">
        <v>21</v>
      </c>
      <c r="F22" s="65" t="s">
        <v>32</v>
      </c>
      <c r="G22" s="65" t="s">
        <v>35</v>
      </c>
      <c r="H22" s="66" t="s">
        <v>98</v>
      </c>
      <c r="I22" s="99">
        <f t="shared" si="2"/>
        <v>376.59340000000003</v>
      </c>
      <c r="J22" s="99">
        <f t="shared" si="2"/>
        <v>376.59339999999997</v>
      </c>
      <c r="K22" s="99">
        <f t="shared" si="2"/>
        <v>99.999999999999986</v>
      </c>
    </row>
    <row r="23" spans="1:12" ht="31.5" x14ac:dyDescent="0.25">
      <c r="A23" s="100" t="s">
        <v>97</v>
      </c>
      <c r="B23" s="65" t="s">
        <v>13</v>
      </c>
      <c r="C23" s="65" t="s">
        <v>14</v>
      </c>
      <c r="D23" s="65" t="s">
        <v>30</v>
      </c>
      <c r="E23" s="65" t="s">
        <v>21</v>
      </c>
      <c r="F23" s="65" t="s">
        <v>32</v>
      </c>
      <c r="G23" s="65" t="s">
        <v>35</v>
      </c>
      <c r="H23" s="66" t="s">
        <v>99</v>
      </c>
      <c r="I23" s="99">
        <f>'Прил 2'!J24</f>
        <v>376.59340000000003</v>
      </c>
      <c r="J23" s="99">
        <f>'Прил 2'!K24</f>
        <v>376.59339999999997</v>
      </c>
      <c r="K23" s="99">
        <f>'Прил 2'!L24</f>
        <v>99.999999999999986</v>
      </c>
    </row>
    <row r="24" spans="1:12" s="1" customFormat="1" ht="31.5" x14ac:dyDescent="0.25">
      <c r="A24" s="70" t="s">
        <v>204</v>
      </c>
      <c r="B24" s="65" t="s">
        <v>13</v>
      </c>
      <c r="C24" s="65" t="s">
        <v>14</v>
      </c>
      <c r="D24" s="65" t="s">
        <v>30</v>
      </c>
      <c r="E24" s="65" t="s">
        <v>21</v>
      </c>
      <c r="F24" s="65" t="s">
        <v>32</v>
      </c>
      <c r="G24" s="65" t="s">
        <v>36</v>
      </c>
      <c r="H24" s="66"/>
      <c r="I24" s="99">
        <f>I25+I27</f>
        <v>391.28282999999999</v>
      </c>
      <c r="J24" s="99">
        <f>J25+J27</f>
        <v>378.05417</v>
      </c>
      <c r="K24" s="99">
        <f>J24/I24*100</f>
        <v>96.619156531862131</v>
      </c>
      <c r="L24" s="19"/>
    </row>
    <row r="25" spans="1:12" s="6" customFormat="1" ht="31.5" x14ac:dyDescent="0.25">
      <c r="A25" s="70" t="s">
        <v>92</v>
      </c>
      <c r="B25" s="65" t="s">
        <v>13</v>
      </c>
      <c r="C25" s="65" t="s">
        <v>14</v>
      </c>
      <c r="D25" s="65" t="s">
        <v>30</v>
      </c>
      <c r="E25" s="65" t="s">
        <v>21</v>
      </c>
      <c r="F25" s="65" t="s">
        <v>32</v>
      </c>
      <c r="G25" s="65" t="s">
        <v>36</v>
      </c>
      <c r="H25" s="66" t="s">
        <v>94</v>
      </c>
      <c r="I25" s="23">
        <f t="shared" ref="I25:K25" si="3">I26</f>
        <v>347.28282999999999</v>
      </c>
      <c r="J25" s="23">
        <f t="shared" si="3"/>
        <v>334.11563999999998</v>
      </c>
      <c r="K25" s="23">
        <f t="shared" si="3"/>
        <v>96.208511085906551</v>
      </c>
      <c r="L25" s="14"/>
    </row>
    <row r="26" spans="1:12" s="6" customFormat="1" ht="31.5" x14ac:dyDescent="0.25">
      <c r="A26" s="70" t="s">
        <v>93</v>
      </c>
      <c r="B26" s="65" t="s">
        <v>13</v>
      </c>
      <c r="C26" s="65" t="s">
        <v>14</v>
      </c>
      <c r="D26" s="65" t="s">
        <v>30</v>
      </c>
      <c r="E26" s="65" t="s">
        <v>21</v>
      </c>
      <c r="F26" s="65" t="s">
        <v>32</v>
      </c>
      <c r="G26" s="65" t="s">
        <v>36</v>
      </c>
      <c r="H26" s="5" t="s">
        <v>95</v>
      </c>
      <c r="I26" s="101">
        <f>'Прил 2'!J27</f>
        <v>347.28282999999999</v>
      </c>
      <c r="J26" s="101">
        <f>'Прил 2'!K27</f>
        <v>334.11563999999998</v>
      </c>
      <c r="K26" s="101">
        <f>'Прил 2'!L27</f>
        <v>96.208511085906551</v>
      </c>
      <c r="L26" s="14"/>
    </row>
    <row r="27" spans="1:12" s="6" customFormat="1" x14ac:dyDescent="0.25">
      <c r="A27" s="69" t="s">
        <v>100</v>
      </c>
      <c r="B27" s="5" t="s">
        <v>13</v>
      </c>
      <c r="C27" s="5" t="s">
        <v>14</v>
      </c>
      <c r="D27" s="65" t="s">
        <v>103</v>
      </c>
      <c r="E27" s="65" t="s">
        <v>21</v>
      </c>
      <c r="F27" s="65" t="s">
        <v>32</v>
      </c>
      <c r="G27" s="65" t="s">
        <v>36</v>
      </c>
      <c r="H27" s="102" t="s">
        <v>101</v>
      </c>
      <c r="I27" s="101">
        <f>I29+I28</f>
        <v>44</v>
      </c>
      <c r="J27" s="101">
        <f t="shared" ref="J27" si="4">J29+J28</f>
        <v>43.93853</v>
      </c>
      <c r="K27" s="101">
        <f>J27/I27*100</f>
        <v>99.860295454545451</v>
      </c>
      <c r="L27" s="14" t="s">
        <v>22</v>
      </c>
    </row>
    <row r="28" spans="1:12" s="6" customFormat="1" x14ac:dyDescent="0.25">
      <c r="A28" s="69" t="s">
        <v>233</v>
      </c>
      <c r="B28" s="5" t="s">
        <v>13</v>
      </c>
      <c r="C28" s="5" t="s">
        <v>14</v>
      </c>
      <c r="D28" s="65" t="s">
        <v>30</v>
      </c>
      <c r="E28" s="65" t="s">
        <v>21</v>
      </c>
      <c r="F28" s="65" t="s">
        <v>32</v>
      </c>
      <c r="G28" s="65" t="s">
        <v>36</v>
      </c>
      <c r="H28" s="102" t="s">
        <v>234</v>
      </c>
      <c r="I28" s="101">
        <f>'Прил 2'!J29</f>
        <v>8</v>
      </c>
      <c r="J28" s="101">
        <f>'Прил 2'!K29</f>
        <v>8</v>
      </c>
      <c r="K28" s="101">
        <f>'Прил 2'!L29</f>
        <v>100</v>
      </c>
      <c r="L28" s="14"/>
    </row>
    <row r="29" spans="1:12" s="6" customFormat="1" x14ac:dyDescent="0.25">
      <c r="A29" s="69" t="s">
        <v>102</v>
      </c>
      <c r="B29" s="5" t="s">
        <v>13</v>
      </c>
      <c r="C29" s="5" t="s">
        <v>14</v>
      </c>
      <c r="D29" s="5">
        <v>66</v>
      </c>
      <c r="E29" s="65" t="s">
        <v>21</v>
      </c>
      <c r="F29" s="65" t="s">
        <v>32</v>
      </c>
      <c r="G29" s="65" t="s">
        <v>36</v>
      </c>
      <c r="H29" s="102" t="s">
        <v>104</v>
      </c>
      <c r="I29" s="101">
        <f>'Прил 2'!J30</f>
        <v>36</v>
      </c>
      <c r="J29" s="101">
        <f>'Прил 2'!K30</f>
        <v>35.93853</v>
      </c>
      <c r="K29" s="101">
        <f>'Прил 2'!L30</f>
        <v>99.829250000000002</v>
      </c>
      <c r="L29" s="14"/>
    </row>
    <row r="30" spans="1:12" s="6" customFormat="1" ht="49.5" customHeight="1" x14ac:dyDescent="0.25">
      <c r="A30" s="198" t="s">
        <v>184</v>
      </c>
      <c r="B30" s="202" t="s">
        <v>13</v>
      </c>
      <c r="C30" s="202" t="s">
        <v>14</v>
      </c>
      <c r="D30" s="200" t="s">
        <v>30</v>
      </c>
      <c r="E30" s="199" t="s">
        <v>21</v>
      </c>
      <c r="F30" s="199" t="s">
        <v>32</v>
      </c>
      <c r="G30" s="199" t="s">
        <v>185</v>
      </c>
      <c r="H30" s="203"/>
      <c r="I30" s="101">
        <f>I31+I33</f>
        <v>1402.7057000000002</v>
      </c>
      <c r="J30" s="101">
        <f>J31+J33</f>
        <v>1402.7057</v>
      </c>
      <c r="K30" s="101">
        <f t="shared" ref="J30:K31" si="5">K31</f>
        <v>100</v>
      </c>
      <c r="L30" s="14"/>
    </row>
    <row r="31" spans="1:12" s="6" customFormat="1" ht="61.5" customHeight="1" x14ac:dyDescent="0.25">
      <c r="A31" s="201" t="s">
        <v>96</v>
      </c>
      <c r="B31" s="202" t="s">
        <v>13</v>
      </c>
      <c r="C31" s="202" t="s">
        <v>14</v>
      </c>
      <c r="D31" s="200" t="s">
        <v>30</v>
      </c>
      <c r="E31" s="199" t="s">
        <v>21</v>
      </c>
      <c r="F31" s="199" t="s">
        <v>32</v>
      </c>
      <c r="G31" s="199" t="s">
        <v>185</v>
      </c>
      <c r="H31" s="203" t="s">
        <v>98</v>
      </c>
      <c r="I31" s="101">
        <f>I32</f>
        <v>503.06270000000001</v>
      </c>
      <c r="J31" s="101">
        <f t="shared" si="5"/>
        <v>503.06270000000001</v>
      </c>
      <c r="K31" s="101">
        <f t="shared" si="5"/>
        <v>100</v>
      </c>
      <c r="L31" s="14"/>
    </row>
    <row r="32" spans="1:12" s="6" customFormat="1" ht="42.75" customHeight="1" x14ac:dyDescent="0.25">
      <c r="A32" s="201" t="s">
        <v>97</v>
      </c>
      <c r="B32" s="202" t="s">
        <v>13</v>
      </c>
      <c r="C32" s="202" t="s">
        <v>14</v>
      </c>
      <c r="D32" s="200" t="s">
        <v>30</v>
      </c>
      <c r="E32" s="199" t="s">
        <v>21</v>
      </c>
      <c r="F32" s="199" t="s">
        <v>32</v>
      </c>
      <c r="G32" s="199" t="s">
        <v>185</v>
      </c>
      <c r="H32" s="203" t="s">
        <v>99</v>
      </c>
      <c r="I32" s="101">
        <f>'Прил 2'!J33</f>
        <v>503.06270000000001</v>
      </c>
      <c r="J32" s="101">
        <f>'Прил 2'!K33</f>
        <v>503.06270000000001</v>
      </c>
      <c r="K32" s="101">
        <f>'Прил 2'!L33</f>
        <v>100</v>
      </c>
      <c r="L32" s="14"/>
    </row>
    <row r="33" spans="1:12" s="6" customFormat="1" ht="42.75" customHeight="1" x14ac:dyDescent="0.25">
      <c r="A33" s="70" t="s">
        <v>92</v>
      </c>
      <c r="B33" s="202" t="s">
        <v>13</v>
      </c>
      <c r="C33" s="202" t="s">
        <v>14</v>
      </c>
      <c r="D33" s="200" t="s">
        <v>30</v>
      </c>
      <c r="E33" s="199" t="s">
        <v>21</v>
      </c>
      <c r="F33" s="199" t="s">
        <v>32</v>
      </c>
      <c r="G33" s="199" t="s">
        <v>185</v>
      </c>
      <c r="H33" s="203" t="s">
        <v>94</v>
      </c>
      <c r="I33" s="101">
        <f>I34</f>
        <v>899.64300000000014</v>
      </c>
      <c r="J33" s="101">
        <f t="shared" ref="J33:K33" si="6">J34</f>
        <v>899.64300000000003</v>
      </c>
      <c r="K33" s="101">
        <f t="shared" si="6"/>
        <v>99.999999999999986</v>
      </c>
      <c r="L33" s="14"/>
    </row>
    <row r="34" spans="1:12" s="6" customFormat="1" ht="42.75" customHeight="1" x14ac:dyDescent="0.25">
      <c r="A34" s="70" t="s">
        <v>93</v>
      </c>
      <c r="B34" s="202" t="s">
        <v>13</v>
      </c>
      <c r="C34" s="202" t="s">
        <v>14</v>
      </c>
      <c r="D34" s="200" t="s">
        <v>30</v>
      </c>
      <c r="E34" s="199" t="s">
        <v>21</v>
      </c>
      <c r="F34" s="199" t="s">
        <v>32</v>
      </c>
      <c r="G34" s="199" t="s">
        <v>185</v>
      </c>
      <c r="H34" s="203" t="s">
        <v>95</v>
      </c>
      <c r="I34" s="101">
        <f>'Прил 2'!J35</f>
        <v>899.64300000000014</v>
      </c>
      <c r="J34" s="101">
        <f>'Прил 2'!K35</f>
        <v>899.64300000000003</v>
      </c>
      <c r="K34" s="101">
        <f>'Прил 2'!L35</f>
        <v>99.999999999999986</v>
      </c>
      <c r="L34" s="14"/>
    </row>
    <row r="35" spans="1:12" s="2" customFormat="1" ht="47.25" x14ac:dyDescent="0.25">
      <c r="A35" s="78" t="s">
        <v>159</v>
      </c>
      <c r="B35" s="5" t="s">
        <v>13</v>
      </c>
      <c r="C35" s="5" t="s">
        <v>14</v>
      </c>
      <c r="D35" s="66">
        <v>89</v>
      </c>
      <c r="E35" s="65"/>
      <c r="F35" s="65"/>
      <c r="G35" s="65"/>
      <c r="H35" s="103"/>
      <c r="I35" s="101">
        <f>I36</f>
        <v>0.4</v>
      </c>
      <c r="J35" s="101">
        <f t="shared" ref="J35:K38" si="7">J36</f>
        <v>0.4</v>
      </c>
      <c r="K35" s="101">
        <f t="shared" si="7"/>
        <v>100</v>
      </c>
      <c r="L35" s="19"/>
    </row>
    <row r="36" spans="1:12" s="2" customFormat="1" ht="55.5" customHeight="1" x14ac:dyDescent="0.25">
      <c r="A36" s="78" t="s">
        <v>160</v>
      </c>
      <c r="B36" s="5" t="s">
        <v>13</v>
      </c>
      <c r="C36" s="5" t="s">
        <v>14</v>
      </c>
      <c r="D36" s="66">
        <v>89</v>
      </c>
      <c r="E36" s="65" t="s">
        <v>20</v>
      </c>
      <c r="F36" s="65"/>
      <c r="G36" s="65"/>
      <c r="H36" s="103"/>
      <c r="I36" s="23">
        <f>I37</f>
        <v>0.4</v>
      </c>
      <c r="J36" s="23">
        <f t="shared" si="7"/>
        <v>0.4</v>
      </c>
      <c r="K36" s="23">
        <f t="shared" si="7"/>
        <v>100</v>
      </c>
      <c r="L36" s="19"/>
    </row>
    <row r="37" spans="1:12" ht="94.5" x14ac:dyDescent="0.25">
      <c r="A37" s="104" t="s">
        <v>129</v>
      </c>
      <c r="B37" s="5" t="s">
        <v>13</v>
      </c>
      <c r="C37" s="5" t="s">
        <v>14</v>
      </c>
      <c r="D37" s="66">
        <v>89</v>
      </c>
      <c r="E37" s="65" t="s">
        <v>20</v>
      </c>
      <c r="F37" s="65" t="s">
        <v>32</v>
      </c>
      <c r="G37" s="65" t="s">
        <v>38</v>
      </c>
      <c r="H37" s="103"/>
      <c r="I37" s="23">
        <f>I38</f>
        <v>0.4</v>
      </c>
      <c r="J37" s="23">
        <f t="shared" si="7"/>
        <v>0.4</v>
      </c>
      <c r="K37" s="23">
        <f t="shared" si="7"/>
        <v>100</v>
      </c>
    </row>
    <row r="38" spans="1:12" ht="31.5" x14ac:dyDescent="0.25">
      <c r="A38" s="70" t="s">
        <v>92</v>
      </c>
      <c r="B38" s="5" t="s">
        <v>13</v>
      </c>
      <c r="C38" s="5" t="s">
        <v>14</v>
      </c>
      <c r="D38" s="66" t="s">
        <v>43</v>
      </c>
      <c r="E38" s="5" t="s">
        <v>20</v>
      </c>
      <c r="F38" s="65" t="s">
        <v>32</v>
      </c>
      <c r="G38" s="65" t="s">
        <v>38</v>
      </c>
      <c r="H38" s="103" t="s">
        <v>94</v>
      </c>
      <c r="I38" s="23">
        <f>I39</f>
        <v>0.4</v>
      </c>
      <c r="J38" s="23">
        <f t="shared" si="7"/>
        <v>0.4</v>
      </c>
      <c r="K38" s="23">
        <f t="shared" si="7"/>
        <v>100</v>
      </c>
    </row>
    <row r="39" spans="1:12" ht="31.5" x14ac:dyDescent="0.25">
      <c r="A39" s="70" t="s">
        <v>93</v>
      </c>
      <c r="B39" s="5" t="s">
        <v>13</v>
      </c>
      <c r="C39" s="5" t="s">
        <v>14</v>
      </c>
      <c r="D39" s="66" t="s">
        <v>43</v>
      </c>
      <c r="E39" s="65" t="s">
        <v>20</v>
      </c>
      <c r="F39" s="65" t="s">
        <v>32</v>
      </c>
      <c r="G39" s="65" t="s">
        <v>38</v>
      </c>
      <c r="H39" s="103" t="s">
        <v>95</v>
      </c>
      <c r="I39" s="23">
        <f>'Прил 2'!J40</f>
        <v>0.4</v>
      </c>
      <c r="J39" s="23">
        <f>'Прил 2'!K40</f>
        <v>0.4</v>
      </c>
      <c r="K39" s="23">
        <f>'Прил 2'!L40</f>
        <v>100</v>
      </c>
    </row>
    <row r="40" spans="1:12" x14ac:dyDescent="0.25">
      <c r="A40" s="85" t="s">
        <v>39</v>
      </c>
      <c r="B40" s="88" t="s">
        <v>13</v>
      </c>
      <c r="C40" s="88" t="s">
        <v>40</v>
      </c>
      <c r="D40" s="88"/>
      <c r="E40" s="75"/>
      <c r="F40" s="75"/>
      <c r="G40" s="89"/>
      <c r="H40" s="89"/>
      <c r="I40" s="105">
        <f>I41</f>
        <v>5</v>
      </c>
      <c r="J40" s="105">
        <f t="shared" ref="J40:K44" si="8">J41</f>
        <v>0</v>
      </c>
      <c r="K40" s="105">
        <f t="shared" si="8"/>
        <v>0</v>
      </c>
    </row>
    <row r="41" spans="1:12" ht="47.25" x14ac:dyDescent="0.25">
      <c r="A41" s="78" t="s">
        <v>159</v>
      </c>
      <c r="B41" s="65" t="s">
        <v>13</v>
      </c>
      <c r="C41" s="65" t="s">
        <v>40</v>
      </c>
      <c r="D41" s="66">
        <v>89</v>
      </c>
      <c r="E41" s="65"/>
      <c r="F41" s="65"/>
      <c r="G41" s="90"/>
      <c r="H41" s="90"/>
      <c r="I41" s="23">
        <f>I42</f>
        <v>5</v>
      </c>
      <c r="J41" s="23">
        <f t="shared" si="8"/>
        <v>0</v>
      </c>
      <c r="K41" s="23">
        <f t="shared" si="8"/>
        <v>0</v>
      </c>
      <c r="L41" s="19"/>
    </row>
    <row r="42" spans="1:12" s="6" customFormat="1" ht="51" customHeight="1" x14ac:dyDescent="0.25">
      <c r="A42" s="78" t="s">
        <v>160</v>
      </c>
      <c r="B42" s="65" t="s">
        <v>13</v>
      </c>
      <c r="C42" s="65" t="s">
        <v>40</v>
      </c>
      <c r="D42" s="66">
        <v>89</v>
      </c>
      <c r="E42" s="65" t="s">
        <v>20</v>
      </c>
      <c r="F42" s="65"/>
      <c r="G42" s="90"/>
      <c r="H42" s="90"/>
      <c r="I42" s="23">
        <f>I43</f>
        <v>5</v>
      </c>
      <c r="J42" s="23">
        <f t="shared" si="8"/>
        <v>0</v>
      </c>
      <c r="K42" s="23">
        <f t="shared" si="8"/>
        <v>0</v>
      </c>
      <c r="L42" s="19"/>
    </row>
    <row r="43" spans="1:12" s="6" customFormat="1" ht="36" customHeight="1" x14ac:dyDescent="0.25">
      <c r="A43" s="70" t="s">
        <v>161</v>
      </c>
      <c r="B43" s="65" t="s">
        <v>13</v>
      </c>
      <c r="C43" s="65" t="s">
        <v>40</v>
      </c>
      <c r="D43" s="66">
        <v>89</v>
      </c>
      <c r="E43" s="65" t="s">
        <v>20</v>
      </c>
      <c r="F43" s="65" t="s">
        <v>32</v>
      </c>
      <c r="G43" s="65" t="s">
        <v>41</v>
      </c>
      <c r="H43" s="90"/>
      <c r="I43" s="23">
        <f>I44</f>
        <v>5</v>
      </c>
      <c r="J43" s="23">
        <f t="shared" si="8"/>
        <v>0</v>
      </c>
      <c r="K43" s="23">
        <f t="shared" si="8"/>
        <v>0</v>
      </c>
      <c r="L43" s="14"/>
    </row>
    <row r="44" spans="1:12" s="20" customFormat="1" x14ac:dyDescent="0.25">
      <c r="A44" s="69" t="s">
        <v>100</v>
      </c>
      <c r="B44" s="65" t="s">
        <v>13</v>
      </c>
      <c r="C44" s="65" t="s">
        <v>40</v>
      </c>
      <c r="D44" s="66">
        <v>89</v>
      </c>
      <c r="E44" s="65" t="s">
        <v>20</v>
      </c>
      <c r="F44" s="65" t="s">
        <v>32</v>
      </c>
      <c r="G44" s="65" t="s">
        <v>41</v>
      </c>
      <c r="H44" s="90" t="s">
        <v>101</v>
      </c>
      <c r="I44" s="23">
        <f>I45</f>
        <v>5</v>
      </c>
      <c r="J44" s="23">
        <f t="shared" si="8"/>
        <v>0</v>
      </c>
      <c r="K44" s="23">
        <f t="shared" si="8"/>
        <v>0</v>
      </c>
      <c r="L44" s="14"/>
    </row>
    <row r="45" spans="1:12" s="6" customFormat="1" x14ac:dyDescent="0.25">
      <c r="A45" s="70" t="s">
        <v>42</v>
      </c>
      <c r="B45" s="65" t="s">
        <v>13</v>
      </c>
      <c r="C45" s="65" t="s">
        <v>40</v>
      </c>
      <c r="D45" s="65" t="s">
        <v>43</v>
      </c>
      <c r="E45" s="65" t="s">
        <v>20</v>
      </c>
      <c r="F45" s="65" t="s">
        <v>32</v>
      </c>
      <c r="G45" s="65" t="s">
        <v>41</v>
      </c>
      <c r="H45" s="90" t="s">
        <v>44</v>
      </c>
      <c r="I45" s="23">
        <f>'Прил 2'!J46</f>
        <v>5</v>
      </c>
      <c r="J45" s="23">
        <f>'Прил 2'!K46</f>
        <v>0</v>
      </c>
      <c r="K45" s="23">
        <f>'Прил 2'!L46</f>
        <v>0</v>
      </c>
      <c r="L45" s="14"/>
    </row>
    <row r="46" spans="1:12" s="6" customFormat="1" x14ac:dyDescent="0.25">
      <c r="A46" s="70" t="s">
        <v>186</v>
      </c>
      <c r="B46" s="204" t="s">
        <v>13</v>
      </c>
      <c r="C46" s="88" t="s">
        <v>28</v>
      </c>
      <c r="D46" s="90"/>
      <c r="E46" s="65"/>
      <c r="F46" s="65"/>
      <c r="G46" s="65"/>
      <c r="H46" s="84"/>
      <c r="I46" s="105">
        <f>I51+I47</f>
        <v>0.5</v>
      </c>
      <c r="J46" s="105">
        <f t="shared" ref="J46" si="9">J51+J47</f>
        <v>0</v>
      </c>
      <c r="K46" s="105">
        <f>J46/I46*100</f>
        <v>0</v>
      </c>
      <c r="L46" s="14"/>
    </row>
    <row r="47" spans="1:12" s="6" customFormat="1" ht="47.25" hidden="1" x14ac:dyDescent="0.25">
      <c r="A47" s="70" t="s">
        <v>198</v>
      </c>
      <c r="B47" s="65" t="s">
        <v>13</v>
      </c>
      <c r="C47" s="65" t="s">
        <v>28</v>
      </c>
      <c r="D47" s="90" t="s">
        <v>40</v>
      </c>
      <c r="E47" s="65"/>
      <c r="F47" s="65"/>
      <c r="G47" s="65"/>
      <c r="H47" s="84"/>
      <c r="I47" s="23">
        <f>I48</f>
        <v>0</v>
      </c>
      <c r="J47" s="23">
        <f t="shared" ref="J47:K49" si="10">J48</f>
        <v>0</v>
      </c>
      <c r="K47" s="23" t="e">
        <f t="shared" si="10"/>
        <v>#DIV/0!</v>
      </c>
      <c r="L47" s="14"/>
    </row>
    <row r="48" spans="1:12" s="6" customFormat="1" hidden="1" x14ac:dyDescent="0.25">
      <c r="A48" s="70" t="s">
        <v>196</v>
      </c>
      <c r="B48" s="65" t="s">
        <v>13</v>
      </c>
      <c r="C48" s="65" t="s">
        <v>28</v>
      </c>
      <c r="D48" s="90" t="s">
        <v>40</v>
      </c>
      <c r="E48" s="65" t="s">
        <v>165</v>
      </c>
      <c r="F48" s="65" t="s">
        <v>32</v>
      </c>
      <c r="G48" s="65" t="s">
        <v>197</v>
      </c>
      <c r="H48" s="84"/>
      <c r="I48" s="23">
        <f>I49</f>
        <v>0</v>
      </c>
      <c r="J48" s="23">
        <f t="shared" si="10"/>
        <v>0</v>
      </c>
      <c r="K48" s="23" t="e">
        <f t="shared" si="10"/>
        <v>#DIV/0!</v>
      </c>
      <c r="L48" s="14"/>
    </row>
    <row r="49" spans="1:12" s="6" customFormat="1" ht="31.5" hidden="1" x14ac:dyDescent="0.25">
      <c r="A49" s="70" t="s">
        <v>92</v>
      </c>
      <c r="B49" s="65" t="s">
        <v>13</v>
      </c>
      <c r="C49" s="65" t="s">
        <v>28</v>
      </c>
      <c r="D49" s="90" t="s">
        <v>40</v>
      </c>
      <c r="E49" s="65" t="s">
        <v>165</v>
      </c>
      <c r="F49" s="65" t="s">
        <v>32</v>
      </c>
      <c r="G49" s="65" t="s">
        <v>197</v>
      </c>
      <c r="H49" s="84" t="s">
        <v>94</v>
      </c>
      <c r="I49" s="23">
        <f>I50</f>
        <v>0</v>
      </c>
      <c r="J49" s="23">
        <f t="shared" si="10"/>
        <v>0</v>
      </c>
      <c r="K49" s="23" t="e">
        <f t="shared" si="10"/>
        <v>#DIV/0!</v>
      </c>
      <c r="L49" s="14"/>
    </row>
    <row r="50" spans="1:12" s="6" customFormat="1" ht="31.5" hidden="1" x14ac:dyDescent="0.25">
      <c r="A50" s="70" t="s">
        <v>93</v>
      </c>
      <c r="B50" s="65" t="s">
        <v>13</v>
      </c>
      <c r="C50" s="65" t="s">
        <v>28</v>
      </c>
      <c r="D50" s="90" t="s">
        <v>40</v>
      </c>
      <c r="E50" s="65" t="s">
        <v>165</v>
      </c>
      <c r="F50" s="65" t="s">
        <v>32</v>
      </c>
      <c r="G50" s="65" t="s">
        <v>197</v>
      </c>
      <c r="H50" s="84" t="s">
        <v>95</v>
      </c>
      <c r="I50" s="23">
        <f>'Прил 2'!J51</f>
        <v>0</v>
      </c>
      <c r="J50" s="23">
        <f>'Прил 2'!K51</f>
        <v>0</v>
      </c>
      <c r="K50" s="23" t="e">
        <f>'Прил 2'!L51</f>
        <v>#DIV/0!</v>
      </c>
      <c r="L50" s="14"/>
    </row>
    <row r="51" spans="1:12" s="6" customFormat="1" ht="47.25" x14ac:dyDescent="0.25">
      <c r="A51" s="70" t="s">
        <v>193</v>
      </c>
      <c r="B51" s="5" t="s">
        <v>13</v>
      </c>
      <c r="C51" s="5" t="s">
        <v>28</v>
      </c>
      <c r="D51" s="5" t="s">
        <v>190</v>
      </c>
      <c r="E51" s="65"/>
      <c r="F51" s="65"/>
      <c r="G51" s="65"/>
      <c r="H51" s="84"/>
      <c r="I51" s="23">
        <f>I52</f>
        <v>0.5</v>
      </c>
      <c r="J51" s="23">
        <f t="shared" ref="J51:K53" si="11">J52</f>
        <v>0</v>
      </c>
      <c r="K51" s="23">
        <f t="shared" si="11"/>
        <v>0</v>
      </c>
      <c r="L51" s="14"/>
    </row>
    <row r="52" spans="1:12" s="6" customFormat="1" ht="31.5" x14ac:dyDescent="0.25">
      <c r="A52" s="70" t="s">
        <v>191</v>
      </c>
      <c r="B52" s="5" t="s">
        <v>13</v>
      </c>
      <c r="C52" s="5" t="s">
        <v>28</v>
      </c>
      <c r="D52" s="5" t="s">
        <v>190</v>
      </c>
      <c r="E52" s="65" t="s">
        <v>165</v>
      </c>
      <c r="F52" s="65" t="s">
        <v>165</v>
      </c>
      <c r="G52" s="65" t="s">
        <v>192</v>
      </c>
      <c r="H52" s="84"/>
      <c r="I52" s="23">
        <f>I53</f>
        <v>0.5</v>
      </c>
      <c r="J52" s="23">
        <f t="shared" si="11"/>
        <v>0</v>
      </c>
      <c r="K52" s="23">
        <f t="shared" si="11"/>
        <v>0</v>
      </c>
      <c r="L52" s="14"/>
    </row>
    <row r="53" spans="1:12" s="6" customFormat="1" ht="31.5" x14ac:dyDescent="0.25">
      <c r="A53" s="70" t="s">
        <v>92</v>
      </c>
      <c r="B53" s="5" t="s">
        <v>13</v>
      </c>
      <c r="C53" s="5" t="s">
        <v>28</v>
      </c>
      <c r="D53" s="5" t="s">
        <v>190</v>
      </c>
      <c r="E53" s="5" t="s">
        <v>165</v>
      </c>
      <c r="F53" s="5" t="s">
        <v>32</v>
      </c>
      <c r="G53" s="5" t="s">
        <v>192</v>
      </c>
      <c r="H53" s="5" t="s">
        <v>94</v>
      </c>
      <c r="I53" s="23">
        <f>I54</f>
        <v>0.5</v>
      </c>
      <c r="J53" s="23">
        <f t="shared" si="11"/>
        <v>0</v>
      </c>
      <c r="K53" s="23">
        <f t="shared" si="11"/>
        <v>0</v>
      </c>
      <c r="L53" s="14"/>
    </row>
    <row r="54" spans="1:12" s="6" customFormat="1" ht="31.5" x14ac:dyDescent="0.25">
      <c r="A54" s="70" t="s">
        <v>93</v>
      </c>
      <c r="B54" s="5" t="s">
        <v>13</v>
      </c>
      <c r="C54" s="5" t="s">
        <v>28</v>
      </c>
      <c r="D54" s="5" t="s">
        <v>190</v>
      </c>
      <c r="E54" s="5" t="s">
        <v>165</v>
      </c>
      <c r="F54" s="5" t="s">
        <v>32</v>
      </c>
      <c r="G54" s="5" t="s">
        <v>192</v>
      </c>
      <c r="H54" s="5" t="s">
        <v>95</v>
      </c>
      <c r="I54" s="23">
        <f>'Прил 2'!J55</f>
        <v>0.5</v>
      </c>
      <c r="J54" s="23">
        <f>'Прил 2'!K55</f>
        <v>0</v>
      </c>
      <c r="K54" s="23">
        <f>'Прил 2'!L55</f>
        <v>0</v>
      </c>
      <c r="L54" s="14"/>
    </row>
    <row r="55" spans="1:12" ht="20.25" customHeight="1" x14ac:dyDescent="0.25">
      <c r="A55" s="85" t="s">
        <v>45</v>
      </c>
      <c r="B55" s="88" t="s">
        <v>24</v>
      </c>
      <c r="C55" s="88"/>
      <c r="D55" s="89"/>
      <c r="E55" s="88"/>
      <c r="F55" s="88"/>
      <c r="G55" s="88"/>
      <c r="H55" s="87"/>
      <c r="I55" s="77">
        <f>I56</f>
        <v>160.1</v>
      </c>
      <c r="J55" s="77">
        <f t="shared" ref="J55:K58" si="12">J56</f>
        <v>160.1</v>
      </c>
      <c r="K55" s="77">
        <f t="shared" si="12"/>
        <v>100</v>
      </c>
    </row>
    <row r="56" spans="1:12" ht="21.75" customHeight="1" x14ac:dyDescent="0.25">
      <c r="A56" s="73" t="s">
        <v>46</v>
      </c>
      <c r="B56" s="107" t="s">
        <v>24</v>
      </c>
      <c r="C56" s="107" t="s">
        <v>25</v>
      </c>
      <c r="D56" s="80"/>
      <c r="E56" s="74"/>
      <c r="F56" s="74"/>
      <c r="G56" s="74"/>
      <c r="H56" s="81"/>
      <c r="I56" s="77">
        <f>I57</f>
        <v>160.1</v>
      </c>
      <c r="J56" s="77">
        <f t="shared" si="12"/>
        <v>160.1</v>
      </c>
      <c r="K56" s="77">
        <f t="shared" si="12"/>
        <v>100</v>
      </c>
    </row>
    <row r="57" spans="1:12" ht="56.25" customHeight="1" x14ac:dyDescent="0.25">
      <c r="A57" s="78" t="s">
        <v>159</v>
      </c>
      <c r="B57" s="102" t="s">
        <v>24</v>
      </c>
      <c r="C57" s="102" t="s">
        <v>25</v>
      </c>
      <c r="D57" s="5">
        <v>89</v>
      </c>
      <c r="E57" s="5"/>
      <c r="F57" s="5"/>
      <c r="G57" s="5"/>
      <c r="H57" s="64"/>
      <c r="I57" s="25">
        <f>I58</f>
        <v>160.1</v>
      </c>
      <c r="J57" s="25">
        <f t="shared" si="12"/>
        <v>160.1</v>
      </c>
      <c r="K57" s="25">
        <f t="shared" si="12"/>
        <v>100</v>
      </c>
      <c r="L57" s="19"/>
    </row>
    <row r="58" spans="1:12" ht="51" customHeight="1" x14ac:dyDescent="0.25">
      <c r="A58" s="78" t="s">
        <v>160</v>
      </c>
      <c r="B58" s="102" t="s">
        <v>24</v>
      </c>
      <c r="C58" s="102" t="s">
        <v>25</v>
      </c>
      <c r="D58" s="5">
        <v>89</v>
      </c>
      <c r="E58" s="5">
        <v>1</v>
      </c>
      <c r="F58" s="5"/>
      <c r="G58" s="5"/>
      <c r="H58" s="64"/>
      <c r="I58" s="25">
        <f>I59</f>
        <v>160.1</v>
      </c>
      <c r="J58" s="25">
        <f t="shared" si="12"/>
        <v>160.1</v>
      </c>
      <c r="K58" s="25">
        <f t="shared" si="12"/>
        <v>100</v>
      </c>
      <c r="L58" s="19"/>
    </row>
    <row r="59" spans="1:12" ht="52.5" customHeight="1" x14ac:dyDescent="0.25">
      <c r="A59" s="108" t="s">
        <v>164</v>
      </c>
      <c r="B59" s="102" t="s">
        <v>24</v>
      </c>
      <c r="C59" s="102" t="s">
        <v>25</v>
      </c>
      <c r="D59" s="109">
        <v>89</v>
      </c>
      <c r="E59" s="5">
        <v>1</v>
      </c>
      <c r="F59" s="5" t="s">
        <v>32</v>
      </c>
      <c r="G59" s="5">
        <v>51180</v>
      </c>
      <c r="H59" s="64"/>
      <c r="I59" s="25">
        <f>I60+I62</f>
        <v>160.1</v>
      </c>
      <c r="J59" s="25">
        <f>J60+J62</f>
        <v>160.1</v>
      </c>
      <c r="K59" s="25">
        <f>J59/I59*100</f>
        <v>100</v>
      </c>
    </row>
    <row r="60" spans="1:12" ht="38.25" customHeight="1" x14ac:dyDescent="0.25">
      <c r="A60" s="100" t="s">
        <v>96</v>
      </c>
      <c r="B60" s="102" t="s">
        <v>24</v>
      </c>
      <c r="C60" s="102" t="s">
        <v>25</v>
      </c>
      <c r="D60" s="109">
        <v>89</v>
      </c>
      <c r="E60" s="5">
        <v>1</v>
      </c>
      <c r="F60" s="5" t="s">
        <v>32</v>
      </c>
      <c r="G60" s="5" t="s">
        <v>47</v>
      </c>
      <c r="H60" s="64" t="s">
        <v>98</v>
      </c>
      <c r="I60" s="25">
        <f>I61</f>
        <v>146.1</v>
      </c>
      <c r="J60" s="25">
        <f>J61</f>
        <v>146.1</v>
      </c>
      <c r="K60" s="25">
        <f>K61</f>
        <v>100</v>
      </c>
    </row>
    <row r="61" spans="1:12" ht="39.75" customHeight="1" x14ac:dyDescent="0.25">
      <c r="A61" s="100" t="s">
        <v>97</v>
      </c>
      <c r="B61" s="102" t="s">
        <v>24</v>
      </c>
      <c r="C61" s="102" t="s">
        <v>25</v>
      </c>
      <c r="D61" s="109">
        <v>89</v>
      </c>
      <c r="E61" s="5">
        <v>1</v>
      </c>
      <c r="F61" s="5" t="s">
        <v>32</v>
      </c>
      <c r="G61" s="5" t="s">
        <v>47</v>
      </c>
      <c r="H61" s="64" t="s">
        <v>99</v>
      </c>
      <c r="I61" s="25">
        <f>'Прил 2'!J62</f>
        <v>146.1</v>
      </c>
      <c r="J61" s="25">
        <f>'Прил 2'!K62</f>
        <v>146.1</v>
      </c>
      <c r="K61" s="25">
        <f>'Прил 2'!L62</f>
        <v>100</v>
      </c>
    </row>
    <row r="62" spans="1:12" ht="30.75" customHeight="1" x14ac:dyDescent="0.25">
      <c r="A62" s="70" t="s">
        <v>92</v>
      </c>
      <c r="B62" s="102" t="s">
        <v>24</v>
      </c>
      <c r="C62" s="102" t="s">
        <v>25</v>
      </c>
      <c r="D62" s="109">
        <v>89</v>
      </c>
      <c r="E62" s="5">
        <v>1</v>
      </c>
      <c r="F62" s="5" t="s">
        <v>32</v>
      </c>
      <c r="G62" s="5">
        <v>51180</v>
      </c>
      <c r="H62" s="64" t="s">
        <v>94</v>
      </c>
      <c r="I62" s="25">
        <f t="shared" ref="I62:K62" si="13">I63</f>
        <v>14</v>
      </c>
      <c r="J62" s="25">
        <f t="shared" si="13"/>
        <v>14</v>
      </c>
      <c r="K62" s="25">
        <f t="shared" si="13"/>
        <v>100</v>
      </c>
    </row>
    <row r="63" spans="1:12" ht="35.25" customHeight="1" x14ac:dyDescent="0.25">
      <c r="A63" s="70" t="s">
        <v>93</v>
      </c>
      <c r="B63" s="102" t="s">
        <v>24</v>
      </c>
      <c r="C63" s="102" t="s">
        <v>25</v>
      </c>
      <c r="D63" s="109">
        <v>89</v>
      </c>
      <c r="E63" s="5">
        <v>1</v>
      </c>
      <c r="F63" s="5" t="s">
        <v>32</v>
      </c>
      <c r="G63" s="5">
        <v>51180</v>
      </c>
      <c r="H63" s="64" t="s">
        <v>95</v>
      </c>
      <c r="I63" s="25">
        <f>'Прил 2'!J64</f>
        <v>14</v>
      </c>
      <c r="J63" s="25">
        <f>'Прил 2'!K64</f>
        <v>14</v>
      </c>
      <c r="K63" s="25">
        <f>'Прил 2'!L64</f>
        <v>100</v>
      </c>
    </row>
    <row r="64" spans="1:12" ht="35.25" customHeight="1" x14ac:dyDescent="0.25">
      <c r="A64" s="85" t="s">
        <v>220</v>
      </c>
      <c r="B64" s="107" t="s">
        <v>25</v>
      </c>
      <c r="C64" s="107"/>
      <c r="D64" s="245"/>
      <c r="E64" s="74"/>
      <c r="F64" s="74"/>
      <c r="G64" s="74"/>
      <c r="H64" s="64"/>
      <c r="I64" s="77">
        <f>I65</f>
        <v>0.5</v>
      </c>
      <c r="J64" s="77">
        <f t="shared" ref="J64:K68" si="14">J65</f>
        <v>0</v>
      </c>
      <c r="K64" s="77">
        <f t="shared" si="14"/>
        <v>0</v>
      </c>
    </row>
    <row r="65" spans="1:12" ht="35.25" customHeight="1" x14ac:dyDescent="0.25">
      <c r="A65" s="85" t="s">
        <v>221</v>
      </c>
      <c r="B65" s="107" t="s">
        <v>25</v>
      </c>
      <c r="C65" s="107" t="s">
        <v>27</v>
      </c>
      <c r="D65" s="107"/>
      <c r="E65" s="74"/>
      <c r="F65" s="74"/>
      <c r="G65" s="5"/>
      <c r="H65" s="64"/>
      <c r="I65" s="77">
        <f>I66</f>
        <v>0.5</v>
      </c>
      <c r="J65" s="77">
        <f t="shared" si="14"/>
        <v>0</v>
      </c>
      <c r="K65" s="77">
        <f t="shared" si="14"/>
        <v>0</v>
      </c>
    </row>
    <row r="66" spans="1:12" ht="35.25" customHeight="1" x14ac:dyDescent="0.25">
      <c r="A66" s="70" t="s">
        <v>225</v>
      </c>
      <c r="B66" s="102" t="s">
        <v>25</v>
      </c>
      <c r="C66" s="102" t="s">
        <v>27</v>
      </c>
      <c r="D66" s="102" t="s">
        <v>222</v>
      </c>
      <c r="E66" s="5"/>
      <c r="F66" s="5"/>
      <c r="G66" s="5"/>
      <c r="H66" s="64"/>
      <c r="I66" s="25">
        <f>I67</f>
        <v>0.5</v>
      </c>
      <c r="J66" s="25">
        <f t="shared" si="14"/>
        <v>0</v>
      </c>
      <c r="K66" s="25">
        <f t="shared" si="14"/>
        <v>0</v>
      </c>
    </row>
    <row r="67" spans="1:12" ht="35.25" customHeight="1" x14ac:dyDescent="0.25">
      <c r="A67" s="70" t="s">
        <v>223</v>
      </c>
      <c r="B67" s="102" t="s">
        <v>25</v>
      </c>
      <c r="C67" s="102" t="s">
        <v>27</v>
      </c>
      <c r="D67" s="102" t="s">
        <v>222</v>
      </c>
      <c r="E67" s="5" t="s">
        <v>165</v>
      </c>
      <c r="F67" s="5" t="s">
        <v>32</v>
      </c>
      <c r="G67" s="5" t="s">
        <v>224</v>
      </c>
      <c r="H67" s="64"/>
      <c r="I67" s="25">
        <f>I68</f>
        <v>0.5</v>
      </c>
      <c r="J67" s="25">
        <f t="shared" si="14"/>
        <v>0</v>
      </c>
      <c r="K67" s="25">
        <f t="shared" si="14"/>
        <v>0</v>
      </c>
    </row>
    <row r="68" spans="1:12" ht="35.25" customHeight="1" x14ac:dyDescent="0.25">
      <c r="A68" s="70" t="s">
        <v>92</v>
      </c>
      <c r="B68" s="102" t="s">
        <v>25</v>
      </c>
      <c r="C68" s="102" t="s">
        <v>27</v>
      </c>
      <c r="D68" s="102" t="s">
        <v>222</v>
      </c>
      <c r="E68" s="5" t="s">
        <v>165</v>
      </c>
      <c r="F68" s="5" t="s">
        <v>32</v>
      </c>
      <c r="G68" s="5" t="s">
        <v>224</v>
      </c>
      <c r="H68" s="64" t="s">
        <v>94</v>
      </c>
      <c r="I68" s="25">
        <f>I69</f>
        <v>0.5</v>
      </c>
      <c r="J68" s="25">
        <f t="shared" si="14"/>
        <v>0</v>
      </c>
      <c r="K68" s="25">
        <f t="shared" si="14"/>
        <v>0</v>
      </c>
    </row>
    <row r="69" spans="1:12" ht="35.25" customHeight="1" x14ac:dyDescent="0.25">
      <c r="A69" s="70" t="s">
        <v>93</v>
      </c>
      <c r="B69" s="102" t="s">
        <v>25</v>
      </c>
      <c r="C69" s="102" t="s">
        <v>27</v>
      </c>
      <c r="D69" s="102" t="s">
        <v>222</v>
      </c>
      <c r="E69" s="5" t="s">
        <v>165</v>
      </c>
      <c r="F69" s="5" t="s">
        <v>32</v>
      </c>
      <c r="G69" s="5" t="s">
        <v>224</v>
      </c>
      <c r="H69" s="64" t="s">
        <v>95</v>
      </c>
      <c r="I69" s="25">
        <f>'Прил 2'!J70</f>
        <v>0.5</v>
      </c>
      <c r="J69" s="25">
        <f>'Прил 2'!K70</f>
        <v>0</v>
      </c>
      <c r="K69" s="25">
        <f>'Прил 2'!L70</f>
        <v>0</v>
      </c>
    </row>
    <row r="70" spans="1:12" x14ac:dyDescent="0.25">
      <c r="A70" s="73" t="s">
        <v>48</v>
      </c>
      <c r="B70" s="107" t="s">
        <v>14</v>
      </c>
      <c r="C70" s="107"/>
      <c r="D70" s="74"/>
      <c r="E70" s="74"/>
      <c r="F70" s="74"/>
      <c r="G70" s="74"/>
      <c r="H70" s="74"/>
      <c r="I70" s="77">
        <f>I71+I80</f>
        <v>1440.8322199999998</v>
      </c>
      <c r="J70" s="77">
        <f t="shared" ref="J70" si="15">J71+J80</f>
        <v>1277.43968</v>
      </c>
      <c r="K70" s="77">
        <f>J70/I70*100</f>
        <v>88.659849652723636</v>
      </c>
    </row>
    <row r="71" spans="1:12" x14ac:dyDescent="0.25">
      <c r="A71" s="73" t="s">
        <v>49</v>
      </c>
      <c r="B71" s="74" t="s">
        <v>14</v>
      </c>
      <c r="C71" s="74" t="s">
        <v>26</v>
      </c>
      <c r="D71" s="110"/>
      <c r="E71" s="110"/>
      <c r="F71" s="110"/>
      <c r="G71" s="110"/>
      <c r="H71" s="74"/>
      <c r="I71" s="77">
        <f>I72+I76</f>
        <v>1133.2925399999999</v>
      </c>
      <c r="J71" s="77">
        <f t="shared" ref="J71:K71" si="16">J72+J76</f>
        <v>969.9</v>
      </c>
      <c r="K71" s="77">
        <f t="shared" si="16"/>
        <v>87.795006020190186</v>
      </c>
    </row>
    <row r="72" spans="1:12" ht="47.25" x14ac:dyDescent="0.25">
      <c r="A72" s="112" t="s">
        <v>189</v>
      </c>
      <c r="B72" s="65" t="s">
        <v>14</v>
      </c>
      <c r="C72" s="65" t="s">
        <v>26</v>
      </c>
      <c r="D72" s="65" t="s">
        <v>28</v>
      </c>
      <c r="E72" s="65"/>
      <c r="F72" s="65"/>
      <c r="G72" s="65"/>
      <c r="H72" s="5"/>
      <c r="I72" s="25">
        <f>I73</f>
        <v>1104.73254</v>
      </c>
      <c r="J72" s="25">
        <f t="shared" ref="I72:K74" si="17">J73</f>
        <v>969.9</v>
      </c>
      <c r="K72" s="25">
        <f t="shared" si="17"/>
        <v>87.795006020190186</v>
      </c>
      <c r="L72" s="21"/>
    </row>
    <row r="73" spans="1:12" ht="179.25" customHeight="1" x14ac:dyDescent="0.25">
      <c r="A73" s="132" t="s">
        <v>203</v>
      </c>
      <c r="B73" s="65" t="s">
        <v>14</v>
      </c>
      <c r="C73" s="65" t="s">
        <v>26</v>
      </c>
      <c r="D73" s="65" t="s">
        <v>28</v>
      </c>
      <c r="E73" s="65" t="s">
        <v>165</v>
      </c>
      <c r="F73" s="65" t="s">
        <v>13</v>
      </c>
      <c r="G73" s="237" t="s">
        <v>205</v>
      </c>
      <c r="H73" s="5"/>
      <c r="I73" s="25">
        <f t="shared" si="17"/>
        <v>1104.73254</v>
      </c>
      <c r="J73" s="25">
        <f t="shared" si="17"/>
        <v>969.9</v>
      </c>
      <c r="K73" s="25">
        <f t="shared" si="17"/>
        <v>87.795006020190186</v>
      </c>
      <c r="L73" s="21"/>
    </row>
    <row r="74" spans="1:12" ht="31.5" x14ac:dyDescent="0.25">
      <c r="A74" s="70" t="s">
        <v>92</v>
      </c>
      <c r="B74" s="65" t="s">
        <v>14</v>
      </c>
      <c r="C74" s="65" t="s">
        <v>26</v>
      </c>
      <c r="D74" s="65" t="s">
        <v>28</v>
      </c>
      <c r="E74" s="65" t="s">
        <v>165</v>
      </c>
      <c r="F74" s="65" t="s">
        <v>13</v>
      </c>
      <c r="G74" s="237" t="s">
        <v>205</v>
      </c>
      <c r="H74" s="5" t="s">
        <v>94</v>
      </c>
      <c r="I74" s="25">
        <f t="shared" si="17"/>
        <v>1104.73254</v>
      </c>
      <c r="J74" s="25">
        <f t="shared" si="17"/>
        <v>969.9</v>
      </c>
      <c r="K74" s="25">
        <f t="shared" si="17"/>
        <v>87.795006020190186</v>
      </c>
    </row>
    <row r="75" spans="1:12" ht="31.5" x14ac:dyDescent="0.25">
      <c r="A75" s="70" t="s">
        <v>93</v>
      </c>
      <c r="B75" s="65" t="s">
        <v>14</v>
      </c>
      <c r="C75" s="65" t="s">
        <v>26</v>
      </c>
      <c r="D75" s="65" t="s">
        <v>28</v>
      </c>
      <c r="E75" s="65" t="s">
        <v>165</v>
      </c>
      <c r="F75" s="65" t="s">
        <v>13</v>
      </c>
      <c r="G75" s="237" t="s">
        <v>205</v>
      </c>
      <c r="H75" s="5" t="s">
        <v>95</v>
      </c>
      <c r="I75" s="25">
        <f>'Прил 2'!J76</f>
        <v>1104.73254</v>
      </c>
      <c r="J75" s="25">
        <f>'Прил 2'!K76</f>
        <v>969.9</v>
      </c>
      <c r="K75" s="25">
        <f>'Прил 2'!L76</f>
        <v>87.795006020190186</v>
      </c>
    </row>
    <row r="76" spans="1:12" ht="47.25" x14ac:dyDescent="0.25">
      <c r="A76" s="106" t="s">
        <v>195</v>
      </c>
      <c r="B76" s="5" t="s">
        <v>14</v>
      </c>
      <c r="C76" s="5" t="s">
        <v>26</v>
      </c>
      <c r="D76" s="5" t="s">
        <v>194</v>
      </c>
      <c r="E76" s="5"/>
      <c r="F76" s="5"/>
      <c r="G76" s="237" t="s">
        <v>205</v>
      </c>
      <c r="H76" s="5"/>
      <c r="I76" s="25">
        <f>I77</f>
        <v>28.56</v>
      </c>
      <c r="J76" s="25">
        <f t="shared" ref="J76:K78" si="18">J77</f>
        <v>0</v>
      </c>
      <c r="K76" s="25">
        <f t="shared" si="18"/>
        <v>0</v>
      </c>
    </row>
    <row r="77" spans="1:12" ht="179.25" customHeight="1" x14ac:dyDescent="0.25">
      <c r="A77" s="132" t="s">
        <v>203</v>
      </c>
      <c r="B77" s="65" t="s">
        <v>14</v>
      </c>
      <c r="C77" s="65" t="s">
        <v>26</v>
      </c>
      <c r="D77" s="65" t="s">
        <v>194</v>
      </c>
      <c r="E77" s="65" t="s">
        <v>165</v>
      </c>
      <c r="F77" s="65" t="s">
        <v>13</v>
      </c>
      <c r="G77" s="237" t="s">
        <v>205</v>
      </c>
      <c r="H77" s="5"/>
      <c r="I77" s="25">
        <f>I78</f>
        <v>28.56</v>
      </c>
      <c r="J77" s="25">
        <f t="shared" si="18"/>
        <v>0</v>
      </c>
      <c r="K77" s="25">
        <f t="shared" si="18"/>
        <v>0</v>
      </c>
    </row>
    <row r="78" spans="1:12" ht="31.5" x14ac:dyDescent="0.25">
      <c r="A78" s="70" t="s">
        <v>92</v>
      </c>
      <c r="B78" s="65" t="s">
        <v>14</v>
      </c>
      <c r="C78" s="65" t="s">
        <v>26</v>
      </c>
      <c r="D78" s="65" t="s">
        <v>194</v>
      </c>
      <c r="E78" s="65" t="s">
        <v>165</v>
      </c>
      <c r="F78" s="65" t="s">
        <v>13</v>
      </c>
      <c r="G78" s="237" t="s">
        <v>205</v>
      </c>
      <c r="H78" s="5" t="s">
        <v>94</v>
      </c>
      <c r="I78" s="25">
        <f>I79</f>
        <v>28.56</v>
      </c>
      <c r="J78" s="25">
        <f t="shared" si="18"/>
        <v>0</v>
      </c>
      <c r="K78" s="25">
        <f t="shared" si="18"/>
        <v>0</v>
      </c>
    </row>
    <row r="79" spans="1:12" ht="31.5" x14ac:dyDescent="0.25">
      <c r="A79" s="70" t="s">
        <v>93</v>
      </c>
      <c r="B79" s="65" t="s">
        <v>14</v>
      </c>
      <c r="C79" s="65" t="s">
        <v>26</v>
      </c>
      <c r="D79" s="65" t="s">
        <v>194</v>
      </c>
      <c r="E79" s="65" t="s">
        <v>165</v>
      </c>
      <c r="F79" s="65" t="s">
        <v>13</v>
      </c>
      <c r="G79" s="237" t="s">
        <v>205</v>
      </c>
      <c r="H79" s="5" t="s">
        <v>95</v>
      </c>
      <c r="I79" s="25">
        <f>'Прил 2'!J80</f>
        <v>28.56</v>
      </c>
      <c r="J79" s="25">
        <f>'Прил 2'!K80</f>
        <v>0</v>
      </c>
      <c r="K79" s="25">
        <f>'Прил 2'!L80</f>
        <v>0</v>
      </c>
    </row>
    <row r="80" spans="1:12" x14ac:dyDescent="0.25">
      <c r="A80" s="238" t="s">
        <v>210</v>
      </c>
      <c r="B80" s="88" t="s">
        <v>14</v>
      </c>
      <c r="C80" s="88" t="s">
        <v>134</v>
      </c>
      <c r="D80" s="65"/>
      <c r="E80" s="65"/>
      <c r="F80" s="65"/>
      <c r="G80" s="65"/>
      <c r="H80" s="5"/>
      <c r="I80" s="77">
        <f>I81</f>
        <v>307.53967999999998</v>
      </c>
      <c r="J80" s="77">
        <f t="shared" ref="J80:K84" si="19">J81</f>
        <v>307.53967999999998</v>
      </c>
      <c r="K80" s="77">
        <f t="shared" si="19"/>
        <v>100</v>
      </c>
    </row>
    <row r="81" spans="1:11" ht="63" x14ac:dyDescent="0.25">
      <c r="A81" s="106" t="s">
        <v>232</v>
      </c>
      <c r="B81" s="65" t="s">
        <v>14</v>
      </c>
      <c r="C81" s="65" t="s">
        <v>134</v>
      </c>
      <c r="D81" s="65" t="s">
        <v>228</v>
      </c>
      <c r="E81" s="65"/>
      <c r="F81" s="65"/>
      <c r="G81" s="65"/>
      <c r="H81" s="5"/>
      <c r="I81" s="25">
        <f>I82</f>
        <v>307.53967999999998</v>
      </c>
      <c r="J81" s="25">
        <f t="shared" si="19"/>
        <v>307.53967999999998</v>
      </c>
      <c r="K81" s="25">
        <f t="shared" si="19"/>
        <v>100</v>
      </c>
    </row>
    <row r="82" spans="1:11" ht="19.5" customHeight="1" x14ac:dyDescent="0.25">
      <c r="A82" s="113" t="s">
        <v>229</v>
      </c>
      <c r="B82" s="65" t="s">
        <v>14</v>
      </c>
      <c r="C82" s="65" t="s">
        <v>134</v>
      </c>
      <c r="D82" s="65" t="s">
        <v>228</v>
      </c>
      <c r="E82" s="65" t="s">
        <v>165</v>
      </c>
      <c r="F82" s="65" t="s">
        <v>13</v>
      </c>
      <c r="G82" s="65"/>
      <c r="H82" s="5"/>
      <c r="I82" s="25">
        <f>I83</f>
        <v>307.53967999999998</v>
      </c>
      <c r="J82" s="25">
        <f t="shared" si="19"/>
        <v>307.53967999999998</v>
      </c>
      <c r="K82" s="25">
        <f t="shared" si="19"/>
        <v>100</v>
      </c>
    </row>
    <row r="83" spans="1:11" ht="63" x14ac:dyDescent="0.25">
      <c r="A83" s="261" t="s">
        <v>230</v>
      </c>
      <c r="B83" s="65" t="s">
        <v>14</v>
      </c>
      <c r="C83" s="65" t="s">
        <v>134</v>
      </c>
      <c r="D83" s="65" t="s">
        <v>228</v>
      </c>
      <c r="E83" s="65" t="s">
        <v>165</v>
      </c>
      <c r="F83" s="65" t="s">
        <v>13</v>
      </c>
      <c r="G83" s="65" t="s">
        <v>231</v>
      </c>
      <c r="H83" s="5"/>
      <c r="I83" s="25">
        <f>I84</f>
        <v>307.53967999999998</v>
      </c>
      <c r="J83" s="25">
        <f t="shared" si="19"/>
        <v>307.53967999999998</v>
      </c>
      <c r="K83" s="25">
        <f t="shared" si="19"/>
        <v>100</v>
      </c>
    </row>
    <row r="84" spans="1:11" ht="31.5" x14ac:dyDescent="0.25">
      <c r="A84" s="70" t="s">
        <v>92</v>
      </c>
      <c r="B84" s="65" t="s">
        <v>14</v>
      </c>
      <c r="C84" s="65" t="s">
        <v>134</v>
      </c>
      <c r="D84" s="65" t="s">
        <v>228</v>
      </c>
      <c r="E84" s="65" t="s">
        <v>165</v>
      </c>
      <c r="F84" s="65" t="s">
        <v>13</v>
      </c>
      <c r="G84" s="65" t="s">
        <v>231</v>
      </c>
      <c r="H84" s="5" t="s">
        <v>94</v>
      </c>
      <c r="I84" s="25">
        <f>I85</f>
        <v>307.53967999999998</v>
      </c>
      <c r="J84" s="25">
        <f t="shared" si="19"/>
        <v>307.53967999999998</v>
      </c>
      <c r="K84" s="25">
        <f t="shared" si="19"/>
        <v>100</v>
      </c>
    </row>
    <row r="85" spans="1:11" ht="31.5" x14ac:dyDescent="0.25">
      <c r="A85" s="70" t="s">
        <v>93</v>
      </c>
      <c r="B85" s="65" t="s">
        <v>14</v>
      </c>
      <c r="C85" s="65" t="s">
        <v>134</v>
      </c>
      <c r="D85" s="65" t="s">
        <v>228</v>
      </c>
      <c r="E85" s="65" t="s">
        <v>165</v>
      </c>
      <c r="F85" s="65" t="s">
        <v>13</v>
      </c>
      <c r="G85" s="65" t="s">
        <v>231</v>
      </c>
      <c r="H85" s="5" t="s">
        <v>95</v>
      </c>
      <c r="I85" s="25">
        <f>'Прил 2'!J86</f>
        <v>307.53967999999998</v>
      </c>
      <c r="J85" s="25">
        <f>'Прил 2'!K86</f>
        <v>307.53967999999998</v>
      </c>
      <c r="K85" s="25">
        <f>'Прил 2'!L86</f>
        <v>100</v>
      </c>
    </row>
    <row r="86" spans="1:11" x14ac:dyDescent="0.25">
      <c r="A86" s="73" t="s">
        <v>17</v>
      </c>
      <c r="B86" s="74" t="s">
        <v>16</v>
      </c>
      <c r="C86" s="74"/>
      <c r="D86" s="74"/>
      <c r="E86" s="74"/>
      <c r="F86" s="74"/>
      <c r="G86" s="24"/>
      <c r="H86" s="24"/>
      <c r="I86" s="77">
        <f>I87+I93</f>
        <v>876.59860000000003</v>
      </c>
      <c r="J86" s="77">
        <f>J87+J93</f>
        <v>876.59860000000003</v>
      </c>
      <c r="K86" s="77">
        <f>J86/I86*100</f>
        <v>100</v>
      </c>
    </row>
    <row r="87" spans="1:11" x14ac:dyDescent="0.25">
      <c r="A87" s="73" t="s">
        <v>50</v>
      </c>
      <c r="B87" s="74" t="s">
        <v>16</v>
      </c>
      <c r="C87" s="74" t="s">
        <v>24</v>
      </c>
      <c r="D87" s="74"/>
      <c r="E87" s="74"/>
      <c r="F87" s="74"/>
      <c r="G87" s="76"/>
      <c r="H87" s="76"/>
      <c r="I87" s="77">
        <f>I88</f>
        <v>540</v>
      </c>
      <c r="J87" s="77">
        <f t="shared" ref="J87:K87" si="20">J88</f>
        <v>540</v>
      </c>
      <c r="K87" s="77">
        <f t="shared" si="20"/>
        <v>100</v>
      </c>
    </row>
    <row r="88" spans="1:11" ht="47.25" x14ac:dyDescent="0.25">
      <c r="A88" s="78" t="s">
        <v>159</v>
      </c>
      <c r="B88" s="5" t="s">
        <v>16</v>
      </c>
      <c r="C88" s="5" t="s">
        <v>24</v>
      </c>
      <c r="D88" s="5" t="s">
        <v>43</v>
      </c>
      <c r="E88" s="74"/>
      <c r="F88" s="74"/>
      <c r="G88" s="76"/>
      <c r="H88" s="76"/>
      <c r="I88" s="25">
        <f>I89</f>
        <v>540</v>
      </c>
      <c r="J88" s="25">
        <f t="shared" ref="J88:K91" si="21">J89</f>
        <v>540</v>
      </c>
      <c r="K88" s="25">
        <f t="shared" si="21"/>
        <v>100</v>
      </c>
    </row>
    <row r="89" spans="1:11" ht="51" customHeight="1" x14ac:dyDescent="0.25">
      <c r="A89" s="78" t="s">
        <v>160</v>
      </c>
      <c r="B89" s="5" t="s">
        <v>16</v>
      </c>
      <c r="C89" s="5" t="s">
        <v>24</v>
      </c>
      <c r="D89" s="5" t="s">
        <v>43</v>
      </c>
      <c r="E89" s="5" t="s">
        <v>20</v>
      </c>
      <c r="F89" s="5"/>
      <c r="G89" s="24"/>
      <c r="H89" s="24"/>
      <c r="I89" s="25">
        <f>I90</f>
        <v>540</v>
      </c>
      <c r="J89" s="25">
        <f t="shared" si="21"/>
        <v>540</v>
      </c>
      <c r="K89" s="25">
        <f t="shared" si="21"/>
        <v>100</v>
      </c>
    </row>
    <row r="90" spans="1:11" ht="63" x14ac:dyDescent="0.25">
      <c r="A90" s="106" t="s">
        <v>206</v>
      </c>
      <c r="B90" s="5" t="s">
        <v>16</v>
      </c>
      <c r="C90" s="5" t="s">
        <v>24</v>
      </c>
      <c r="D90" s="5">
        <v>89</v>
      </c>
      <c r="E90" s="5">
        <v>1</v>
      </c>
      <c r="F90" s="5" t="s">
        <v>32</v>
      </c>
      <c r="G90" s="5" t="s">
        <v>188</v>
      </c>
      <c r="H90" s="64"/>
      <c r="I90" s="25">
        <f>I91</f>
        <v>540</v>
      </c>
      <c r="J90" s="25">
        <f t="shared" si="21"/>
        <v>540</v>
      </c>
      <c r="K90" s="25">
        <f t="shared" si="21"/>
        <v>100</v>
      </c>
    </row>
    <row r="91" spans="1:11" ht="31.5" x14ac:dyDescent="0.25">
      <c r="A91" s="70" t="s">
        <v>92</v>
      </c>
      <c r="B91" s="5" t="s">
        <v>16</v>
      </c>
      <c r="C91" s="5" t="s">
        <v>24</v>
      </c>
      <c r="D91" s="5">
        <v>89</v>
      </c>
      <c r="E91" s="5">
        <v>1</v>
      </c>
      <c r="F91" s="5" t="s">
        <v>32</v>
      </c>
      <c r="G91" s="5" t="s">
        <v>188</v>
      </c>
      <c r="H91" s="64" t="s">
        <v>94</v>
      </c>
      <c r="I91" s="25">
        <f>I92</f>
        <v>540</v>
      </c>
      <c r="J91" s="25">
        <f t="shared" si="21"/>
        <v>540</v>
      </c>
      <c r="K91" s="25">
        <f t="shared" si="21"/>
        <v>100</v>
      </c>
    </row>
    <row r="92" spans="1:11" ht="31.5" x14ac:dyDescent="0.25">
      <c r="A92" s="70" t="s">
        <v>93</v>
      </c>
      <c r="B92" s="5" t="s">
        <v>16</v>
      </c>
      <c r="C92" s="5" t="s">
        <v>24</v>
      </c>
      <c r="D92" s="5">
        <v>89</v>
      </c>
      <c r="E92" s="5">
        <v>1</v>
      </c>
      <c r="F92" s="5" t="s">
        <v>32</v>
      </c>
      <c r="G92" s="5" t="s">
        <v>188</v>
      </c>
      <c r="H92" s="64" t="s">
        <v>95</v>
      </c>
      <c r="I92" s="25">
        <f>'Прил 2'!J93</f>
        <v>540</v>
      </c>
      <c r="J92" s="25">
        <f>'Прил 2'!K93</f>
        <v>540</v>
      </c>
      <c r="K92" s="25">
        <f>'Прил 2'!L93</f>
        <v>100</v>
      </c>
    </row>
    <row r="93" spans="1:11" x14ac:dyDescent="0.25">
      <c r="A93" s="73" t="s">
        <v>51</v>
      </c>
      <c r="B93" s="74" t="s">
        <v>16</v>
      </c>
      <c r="C93" s="74" t="s">
        <v>25</v>
      </c>
      <c r="D93" s="74"/>
      <c r="E93" s="74"/>
      <c r="F93" s="75"/>
      <c r="G93" s="76"/>
      <c r="H93" s="76"/>
      <c r="I93" s="77">
        <f>I106+I94</f>
        <v>336.59860000000003</v>
      </c>
      <c r="J93" s="77">
        <f>J106+J94</f>
        <v>336.59859999999998</v>
      </c>
      <c r="K93" s="77">
        <f>J93/I93*100</f>
        <v>99.999999999999972</v>
      </c>
    </row>
    <row r="94" spans="1:11" ht="31.5" x14ac:dyDescent="0.25">
      <c r="A94" s="106" t="s">
        <v>217</v>
      </c>
      <c r="B94" s="5" t="s">
        <v>16</v>
      </c>
      <c r="C94" s="5" t="s">
        <v>25</v>
      </c>
      <c r="D94" s="5" t="s">
        <v>215</v>
      </c>
      <c r="E94" s="5" t="s">
        <v>165</v>
      </c>
      <c r="F94" s="5"/>
      <c r="G94" s="24"/>
      <c r="H94" s="24"/>
      <c r="I94" s="25">
        <f>I95+I102</f>
        <v>194.84747999999999</v>
      </c>
      <c r="J94" s="25">
        <f>J95+J102</f>
        <v>194.84747999999999</v>
      </c>
      <c r="K94" s="25">
        <f>J94/I94*100</f>
        <v>100</v>
      </c>
    </row>
    <row r="95" spans="1:11" ht="63" x14ac:dyDescent="0.25">
      <c r="A95" s="70" t="s">
        <v>218</v>
      </c>
      <c r="B95" s="5" t="s">
        <v>16</v>
      </c>
      <c r="C95" s="5" t="s">
        <v>25</v>
      </c>
      <c r="D95" s="5" t="s">
        <v>215</v>
      </c>
      <c r="E95" s="5" t="s">
        <v>165</v>
      </c>
      <c r="F95" s="5" t="s">
        <v>25</v>
      </c>
      <c r="G95" s="72"/>
      <c r="H95" s="72"/>
      <c r="I95" s="25">
        <f>I96+I99</f>
        <v>179.14748</v>
      </c>
      <c r="J95" s="25">
        <f>J96+J99</f>
        <v>179.14748</v>
      </c>
      <c r="K95" s="25">
        <f t="shared" ref="J95:K97" si="22">K96</f>
        <v>100</v>
      </c>
    </row>
    <row r="96" spans="1:11" x14ac:dyDescent="0.25">
      <c r="A96" s="70" t="s">
        <v>132</v>
      </c>
      <c r="B96" s="5" t="s">
        <v>16</v>
      </c>
      <c r="C96" s="5" t="s">
        <v>25</v>
      </c>
      <c r="D96" s="5" t="s">
        <v>215</v>
      </c>
      <c r="E96" s="5" t="s">
        <v>165</v>
      </c>
      <c r="F96" s="5" t="s">
        <v>25</v>
      </c>
      <c r="G96" s="72">
        <v>43040</v>
      </c>
      <c r="H96" s="24"/>
      <c r="I96" s="25">
        <f>I97</f>
        <v>105.41048000000001</v>
      </c>
      <c r="J96" s="25">
        <f t="shared" si="22"/>
        <v>105.41048000000001</v>
      </c>
      <c r="K96" s="25">
        <f t="shared" si="22"/>
        <v>100</v>
      </c>
    </row>
    <row r="97" spans="1:11" ht="31.5" x14ac:dyDescent="0.25">
      <c r="A97" s="70" t="s">
        <v>92</v>
      </c>
      <c r="B97" s="5" t="s">
        <v>16</v>
      </c>
      <c r="C97" s="5" t="s">
        <v>25</v>
      </c>
      <c r="D97" s="5" t="s">
        <v>215</v>
      </c>
      <c r="E97" s="5" t="s">
        <v>165</v>
      </c>
      <c r="F97" s="5" t="s">
        <v>25</v>
      </c>
      <c r="G97" s="72">
        <v>43040</v>
      </c>
      <c r="H97" s="72">
        <v>200</v>
      </c>
      <c r="I97" s="25">
        <f>I98</f>
        <v>105.41048000000001</v>
      </c>
      <c r="J97" s="25">
        <f t="shared" si="22"/>
        <v>105.41048000000001</v>
      </c>
      <c r="K97" s="25">
        <f t="shared" si="22"/>
        <v>100</v>
      </c>
    </row>
    <row r="98" spans="1:11" ht="31.5" x14ac:dyDescent="0.25">
      <c r="A98" s="70" t="s">
        <v>93</v>
      </c>
      <c r="B98" s="5" t="s">
        <v>16</v>
      </c>
      <c r="C98" s="5" t="s">
        <v>25</v>
      </c>
      <c r="D98" s="5" t="s">
        <v>215</v>
      </c>
      <c r="E98" s="5" t="s">
        <v>165</v>
      </c>
      <c r="F98" s="5" t="s">
        <v>25</v>
      </c>
      <c r="G98" s="72">
        <v>43040</v>
      </c>
      <c r="H98" s="72">
        <v>240</v>
      </c>
      <c r="I98" s="25">
        <f>'Прил 2'!J99</f>
        <v>105.41048000000001</v>
      </c>
      <c r="J98" s="25">
        <f>'Прил 2'!K99</f>
        <v>105.41048000000001</v>
      </c>
      <c r="K98" s="25">
        <f>'Прил 2'!L99</f>
        <v>100</v>
      </c>
    </row>
    <row r="99" spans="1:11" ht="31.5" x14ac:dyDescent="0.25">
      <c r="A99" s="106" t="s">
        <v>216</v>
      </c>
      <c r="B99" s="5" t="s">
        <v>16</v>
      </c>
      <c r="C99" s="5" t="s">
        <v>25</v>
      </c>
      <c r="D99" s="5" t="s">
        <v>215</v>
      </c>
      <c r="E99" s="65" t="s">
        <v>165</v>
      </c>
      <c r="F99" s="5" t="s">
        <v>25</v>
      </c>
      <c r="G99" s="72">
        <v>44206</v>
      </c>
      <c r="H99" s="24"/>
      <c r="I99" s="25">
        <f>I100</f>
        <v>73.736999999999995</v>
      </c>
      <c r="J99" s="25">
        <f t="shared" ref="J99:K100" si="23">J100</f>
        <v>73.736999999999995</v>
      </c>
      <c r="K99" s="25">
        <f t="shared" si="23"/>
        <v>100</v>
      </c>
    </row>
    <row r="100" spans="1:11" ht="31.5" x14ac:dyDescent="0.25">
      <c r="A100" s="70" t="s">
        <v>92</v>
      </c>
      <c r="B100" s="5" t="s">
        <v>16</v>
      </c>
      <c r="C100" s="5" t="s">
        <v>25</v>
      </c>
      <c r="D100" s="5" t="s">
        <v>215</v>
      </c>
      <c r="E100" s="65" t="s">
        <v>165</v>
      </c>
      <c r="F100" s="5" t="s">
        <v>25</v>
      </c>
      <c r="G100" s="72">
        <v>44206</v>
      </c>
      <c r="H100" s="72">
        <v>200</v>
      </c>
      <c r="I100" s="25">
        <f>I101</f>
        <v>73.736999999999995</v>
      </c>
      <c r="J100" s="25">
        <f t="shared" si="23"/>
        <v>73.736999999999995</v>
      </c>
      <c r="K100" s="25">
        <f t="shared" si="23"/>
        <v>100</v>
      </c>
    </row>
    <row r="101" spans="1:11" ht="31.5" x14ac:dyDescent="0.25">
      <c r="A101" s="70" t="s">
        <v>93</v>
      </c>
      <c r="B101" s="5" t="s">
        <v>16</v>
      </c>
      <c r="C101" s="5" t="s">
        <v>25</v>
      </c>
      <c r="D101" s="5" t="s">
        <v>215</v>
      </c>
      <c r="E101" s="65" t="s">
        <v>165</v>
      </c>
      <c r="F101" s="5" t="s">
        <v>25</v>
      </c>
      <c r="G101" s="72">
        <v>44206</v>
      </c>
      <c r="H101" s="72">
        <v>240</v>
      </c>
      <c r="I101" s="25">
        <f>'Прил 2'!J102</f>
        <v>73.736999999999995</v>
      </c>
      <c r="J101" s="25">
        <f>'Прил 2'!K102</f>
        <v>73.736999999999995</v>
      </c>
      <c r="K101" s="25">
        <f>'Прил 2'!L102</f>
        <v>100</v>
      </c>
    </row>
    <row r="102" spans="1:11" ht="141.75" x14ac:dyDescent="0.25">
      <c r="A102" s="106" t="s">
        <v>219</v>
      </c>
      <c r="B102" s="5" t="s">
        <v>16</v>
      </c>
      <c r="C102" s="5" t="s">
        <v>25</v>
      </c>
      <c r="D102" s="5" t="s">
        <v>215</v>
      </c>
      <c r="E102" s="65" t="s">
        <v>165</v>
      </c>
      <c r="F102" s="65" t="s">
        <v>14</v>
      </c>
      <c r="G102" s="72"/>
      <c r="H102" s="72"/>
      <c r="I102" s="25">
        <f>I103</f>
        <v>15.7</v>
      </c>
      <c r="J102" s="25">
        <f t="shared" ref="J102:K104" si="24">J103</f>
        <v>15.7</v>
      </c>
      <c r="K102" s="25">
        <f t="shared" si="24"/>
        <v>100</v>
      </c>
    </row>
    <row r="103" spans="1:11" ht="31.5" x14ac:dyDescent="0.25">
      <c r="A103" s="106" t="s">
        <v>216</v>
      </c>
      <c r="B103" s="5" t="s">
        <v>16</v>
      </c>
      <c r="C103" s="5" t="s">
        <v>25</v>
      </c>
      <c r="D103" s="5" t="s">
        <v>215</v>
      </c>
      <c r="E103" s="65" t="s">
        <v>165</v>
      </c>
      <c r="F103" s="65" t="s">
        <v>14</v>
      </c>
      <c r="G103" s="72">
        <v>44206</v>
      </c>
      <c r="H103" s="24"/>
      <c r="I103" s="25">
        <f>I104</f>
        <v>15.7</v>
      </c>
      <c r="J103" s="25">
        <f t="shared" si="24"/>
        <v>15.7</v>
      </c>
      <c r="K103" s="25">
        <f t="shared" si="24"/>
        <v>100</v>
      </c>
    </row>
    <row r="104" spans="1:11" ht="31.5" x14ac:dyDescent="0.25">
      <c r="A104" s="70" t="s">
        <v>92</v>
      </c>
      <c r="B104" s="5" t="s">
        <v>16</v>
      </c>
      <c r="C104" s="5" t="s">
        <v>25</v>
      </c>
      <c r="D104" s="5" t="s">
        <v>215</v>
      </c>
      <c r="E104" s="65" t="s">
        <v>165</v>
      </c>
      <c r="F104" s="65" t="s">
        <v>14</v>
      </c>
      <c r="G104" s="72">
        <v>44206</v>
      </c>
      <c r="H104" s="72">
        <v>200</v>
      </c>
      <c r="I104" s="25">
        <f>I105</f>
        <v>15.7</v>
      </c>
      <c r="J104" s="25">
        <f t="shared" si="24"/>
        <v>15.7</v>
      </c>
      <c r="K104" s="25">
        <f t="shared" si="24"/>
        <v>100</v>
      </c>
    </row>
    <row r="105" spans="1:11" ht="31.5" x14ac:dyDescent="0.25">
      <c r="A105" s="70" t="s">
        <v>93</v>
      </c>
      <c r="B105" s="5" t="s">
        <v>16</v>
      </c>
      <c r="C105" s="5" t="s">
        <v>25</v>
      </c>
      <c r="D105" s="5" t="s">
        <v>215</v>
      </c>
      <c r="E105" s="65" t="s">
        <v>165</v>
      </c>
      <c r="F105" s="65" t="s">
        <v>14</v>
      </c>
      <c r="G105" s="72">
        <v>44206</v>
      </c>
      <c r="H105" s="72">
        <v>240</v>
      </c>
      <c r="I105" s="25">
        <f>'Прил 2'!J106</f>
        <v>15.7</v>
      </c>
      <c r="J105" s="25">
        <f>'Прил 2'!K106</f>
        <v>15.7</v>
      </c>
      <c r="K105" s="25">
        <f>'Прил 2'!L106</f>
        <v>100</v>
      </c>
    </row>
    <row r="106" spans="1:11" ht="47.25" x14ac:dyDescent="0.25">
      <c r="A106" s="78" t="s">
        <v>159</v>
      </c>
      <c r="B106" s="5" t="s">
        <v>16</v>
      </c>
      <c r="C106" s="5" t="s">
        <v>25</v>
      </c>
      <c r="D106" s="5" t="s">
        <v>43</v>
      </c>
      <c r="E106" s="5"/>
      <c r="F106" s="79"/>
      <c r="G106" s="24"/>
      <c r="H106" s="24"/>
      <c r="I106" s="25">
        <f>I107</f>
        <v>141.75112000000001</v>
      </c>
      <c r="J106" s="25">
        <f t="shared" ref="J106:K106" si="25">J107</f>
        <v>141.75111999999999</v>
      </c>
      <c r="K106" s="25">
        <f t="shared" si="25"/>
        <v>99.999999999999972</v>
      </c>
    </row>
    <row r="107" spans="1:11" ht="52.5" customHeight="1" x14ac:dyDescent="0.25">
      <c r="A107" s="78" t="s">
        <v>160</v>
      </c>
      <c r="B107" s="5" t="s">
        <v>16</v>
      </c>
      <c r="C107" s="5" t="s">
        <v>25</v>
      </c>
      <c r="D107" s="5" t="s">
        <v>43</v>
      </c>
      <c r="E107" s="72">
        <v>1</v>
      </c>
      <c r="F107" s="79"/>
      <c r="G107" s="24"/>
      <c r="H107" s="24"/>
      <c r="I107" s="25">
        <f>I108+I111</f>
        <v>141.75112000000001</v>
      </c>
      <c r="J107" s="25">
        <f t="shared" ref="J107" si="26">J108+J111</f>
        <v>141.75111999999999</v>
      </c>
      <c r="K107" s="25">
        <f>J107/I107*100</f>
        <v>99.999999999999972</v>
      </c>
    </row>
    <row r="108" spans="1:11" x14ac:dyDescent="0.25">
      <c r="A108" s="70" t="s">
        <v>52</v>
      </c>
      <c r="B108" s="5" t="s">
        <v>16</v>
      </c>
      <c r="C108" s="5" t="s">
        <v>25</v>
      </c>
      <c r="D108" s="5" t="s">
        <v>43</v>
      </c>
      <c r="E108" s="72">
        <v>1</v>
      </c>
      <c r="F108" s="65" t="s">
        <v>32</v>
      </c>
      <c r="G108" s="72">
        <v>43010</v>
      </c>
      <c r="H108" s="24"/>
      <c r="I108" s="25">
        <f>I109</f>
        <v>16.084680000000006</v>
      </c>
      <c r="J108" s="25">
        <f t="shared" ref="J108:K109" si="27">J109</f>
        <v>16.084679999999999</v>
      </c>
      <c r="K108" s="25">
        <f t="shared" si="27"/>
        <v>99.999999999999957</v>
      </c>
    </row>
    <row r="109" spans="1:11" ht="31.5" x14ac:dyDescent="0.25">
      <c r="A109" s="70" t="s">
        <v>92</v>
      </c>
      <c r="B109" s="5" t="s">
        <v>16</v>
      </c>
      <c r="C109" s="5" t="s">
        <v>25</v>
      </c>
      <c r="D109" s="5" t="s">
        <v>43</v>
      </c>
      <c r="E109" s="72">
        <v>1</v>
      </c>
      <c r="F109" s="65" t="s">
        <v>32</v>
      </c>
      <c r="G109" s="72">
        <v>43010</v>
      </c>
      <c r="H109" s="72">
        <v>200</v>
      </c>
      <c r="I109" s="25">
        <f>I110</f>
        <v>16.084680000000006</v>
      </c>
      <c r="J109" s="25">
        <f t="shared" si="27"/>
        <v>16.084679999999999</v>
      </c>
      <c r="K109" s="25">
        <f t="shared" si="27"/>
        <v>99.999999999999957</v>
      </c>
    </row>
    <row r="110" spans="1:11" ht="31.5" x14ac:dyDescent="0.25">
      <c r="A110" s="70" t="s">
        <v>93</v>
      </c>
      <c r="B110" s="5" t="s">
        <v>16</v>
      </c>
      <c r="C110" s="5" t="s">
        <v>25</v>
      </c>
      <c r="D110" s="5" t="s">
        <v>43</v>
      </c>
      <c r="E110" s="72">
        <v>1</v>
      </c>
      <c r="F110" s="65" t="s">
        <v>32</v>
      </c>
      <c r="G110" s="72">
        <v>43010</v>
      </c>
      <c r="H110" s="72">
        <v>240</v>
      </c>
      <c r="I110" s="25">
        <f>'Прил 2'!J111</f>
        <v>16.084680000000006</v>
      </c>
      <c r="J110" s="25">
        <f>'Прил 2'!K111</f>
        <v>16.084679999999999</v>
      </c>
      <c r="K110" s="25">
        <f>'Прил 2'!L111</f>
        <v>99.999999999999957</v>
      </c>
    </row>
    <row r="111" spans="1:11" x14ac:dyDescent="0.25">
      <c r="A111" s="70" t="s">
        <v>132</v>
      </c>
      <c r="B111" s="5" t="s">
        <v>16</v>
      </c>
      <c r="C111" s="5" t="s">
        <v>25</v>
      </c>
      <c r="D111" s="5" t="s">
        <v>43</v>
      </c>
      <c r="E111" s="72">
        <v>1</v>
      </c>
      <c r="F111" s="65" t="s">
        <v>32</v>
      </c>
      <c r="G111" s="72">
        <v>43040</v>
      </c>
      <c r="H111" s="24"/>
      <c r="I111" s="25">
        <f>I112</f>
        <v>125.66643999999999</v>
      </c>
      <c r="J111" s="25">
        <f t="shared" ref="J111:K112" si="28">J112</f>
        <v>125.66643999999999</v>
      </c>
      <c r="K111" s="25">
        <f t="shared" si="28"/>
        <v>100</v>
      </c>
    </row>
    <row r="112" spans="1:11" ht="31.5" x14ac:dyDescent="0.25">
      <c r="A112" s="70" t="s">
        <v>92</v>
      </c>
      <c r="B112" s="5" t="s">
        <v>16</v>
      </c>
      <c r="C112" s="5" t="s">
        <v>25</v>
      </c>
      <c r="D112" s="5" t="s">
        <v>43</v>
      </c>
      <c r="E112" s="72">
        <v>1</v>
      </c>
      <c r="F112" s="65" t="s">
        <v>32</v>
      </c>
      <c r="G112" s="72">
        <v>43040</v>
      </c>
      <c r="H112" s="72">
        <v>200</v>
      </c>
      <c r="I112" s="25">
        <f>I113</f>
        <v>125.66643999999999</v>
      </c>
      <c r="J112" s="25">
        <f t="shared" si="28"/>
        <v>125.66643999999999</v>
      </c>
      <c r="K112" s="25">
        <f t="shared" si="28"/>
        <v>100</v>
      </c>
    </row>
    <row r="113" spans="1:12" ht="31.5" x14ac:dyDescent="0.25">
      <c r="A113" s="70" t="s">
        <v>93</v>
      </c>
      <c r="B113" s="5" t="s">
        <v>16</v>
      </c>
      <c r="C113" s="5" t="s">
        <v>25</v>
      </c>
      <c r="D113" s="5" t="s">
        <v>43</v>
      </c>
      <c r="E113" s="72">
        <v>1</v>
      </c>
      <c r="F113" s="65" t="s">
        <v>32</v>
      </c>
      <c r="G113" s="72">
        <v>43040</v>
      </c>
      <c r="H113" s="72">
        <v>240</v>
      </c>
      <c r="I113" s="25">
        <f>'Прил 2'!J114</f>
        <v>125.66643999999999</v>
      </c>
      <c r="J113" s="25">
        <f>'Прил 2'!K114</f>
        <v>125.66643999999999</v>
      </c>
      <c r="K113" s="25">
        <f>'Прил 2'!L114</f>
        <v>100</v>
      </c>
    </row>
    <row r="114" spans="1:12" x14ac:dyDescent="0.25">
      <c r="A114" s="73" t="s">
        <v>53</v>
      </c>
      <c r="B114" s="74" t="s">
        <v>27</v>
      </c>
      <c r="C114" s="74"/>
      <c r="D114" s="80"/>
      <c r="E114" s="74"/>
      <c r="F114" s="74"/>
      <c r="G114" s="74"/>
      <c r="H114" s="81"/>
      <c r="I114" s="77">
        <f t="shared" ref="I114:K119" si="29">I115</f>
        <v>107.66300000000001</v>
      </c>
      <c r="J114" s="77">
        <f t="shared" si="29"/>
        <v>105.26594</v>
      </c>
      <c r="K114" s="77">
        <f t="shared" si="29"/>
        <v>97.773552659688093</v>
      </c>
    </row>
    <row r="115" spans="1:12" x14ac:dyDescent="0.25">
      <c r="A115" s="82" t="s">
        <v>23</v>
      </c>
      <c r="B115" s="74" t="s">
        <v>27</v>
      </c>
      <c r="C115" s="74" t="s">
        <v>13</v>
      </c>
      <c r="D115" s="81"/>
      <c r="E115" s="74"/>
      <c r="F115" s="74"/>
      <c r="G115" s="74"/>
      <c r="H115" s="81"/>
      <c r="I115" s="77">
        <f>I116</f>
        <v>107.66300000000001</v>
      </c>
      <c r="J115" s="77">
        <f t="shared" si="29"/>
        <v>105.26594</v>
      </c>
      <c r="K115" s="77">
        <f t="shared" si="29"/>
        <v>97.773552659688093</v>
      </c>
    </row>
    <row r="116" spans="1:12" ht="47.25" x14ac:dyDescent="0.25">
      <c r="A116" s="78" t="s">
        <v>159</v>
      </c>
      <c r="B116" s="5" t="s">
        <v>27</v>
      </c>
      <c r="C116" s="5" t="s">
        <v>13</v>
      </c>
      <c r="D116" s="5">
        <v>89</v>
      </c>
      <c r="E116" s="5"/>
      <c r="F116" s="5"/>
      <c r="G116" s="5"/>
      <c r="H116" s="64"/>
      <c r="I116" s="25">
        <f>I117</f>
        <v>107.66300000000001</v>
      </c>
      <c r="J116" s="25">
        <f t="shared" si="29"/>
        <v>105.26594</v>
      </c>
      <c r="K116" s="25">
        <f t="shared" si="29"/>
        <v>97.773552659688093</v>
      </c>
      <c r="L116" s="19"/>
    </row>
    <row r="117" spans="1:12" ht="51.75" customHeight="1" x14ac:dyDescent="0.25">
      <c r="A117" s="78" t="s">
        <v>160</v>
      </c>
      <c r="B117" s="5" t="s">
        <v>27</v>
      </c>
      <c r="C117" s="5" t="s">
        <v>13</v>
      </c>
      <c r="D117" s="5">
        <v>89</v>
      </c>
      <c r="E117" s="5">
        <v>1</v>
      </c>
      <c r="F117" s="5"/>
      <c r="G117" s="5"/>
      <c r="H117" s="64"/>
      <c r="I117" s="25">
        <f>I118</f>
        <v>107.66300000000001</v>
      </c>
      <c r="J117" s="25">
        <f t="shared" si="29"/>
        <v>105.26594</v>
      </c>
      <c r="K117" s="25">
        <f t="shared" si="29"/>
        <v>97.773552659688093</v>
      </c>
      <c r="L117" s="19"/>
    </row>
    <row r="118" spans="1:12" x14ac:dyDescent="0.25">
      <c r="A118" s="78" t="s">
        <v>87</v>
      </c>
      <c r="B118" s="83" t="s">
        <v>27</v>
      </c>
      <c r="C118" s="83" t="s">
        <v>13</v>
      </c>
      <c r="D118" s="84">
        <v>89</v>
      </c>
      <c r="E118" s="65">
        <v>1</v>
      </c>
      <c r="F118" s="65" t="s">
        <v>32</v>
      </c>
      <c r="G118" s="65" t="s">
        <v>55</v>
      </c>
      <c r="H118" s="84"/>
      <c r="I118" s="25">
        <f t="shared" si="29"/>
        <v>107.66300000000001</v>
      </c>
      <c r="J118" s="25">
        <f t="shared" si="29"/>
        <v>105.26594</v>
      </c>
      <c r="K118" s="25">
        <f t="shared" si="29"/>
        <v>97.773552659688093</v>
      </c>
    </row>
    <row r="119" spans="1:12" x14ac:dyDescent="0.25">
      <c r="A119" s="78" t="s">
        <v>88</v>
      </c>
      <c r="B119" s="83" t="s">
        <v>27</v>
      </c>
      <c r="C119" s="83" t="s">
        <v>13</v>
      </c>
      <c r="D119" s="84">
        <v>89</v>
      </c>
      <c r="E119" s="65">
        <v>1</v>
      </c>
      <c r="F119" s="65" t="s">
        <v>32</v>
      </c>
      <c r="G119" s="65" t="s">
        <v>55</v>
      </c>
      <c r="H119" s="84" t="s">
        <v>90</v>
      </c>
      <c r="I119" s="25">
        <f t="shared" si="29"/>
        <v>107.66300000000001</v>
      </c>
      <c r="J119" s="25">
        <f t="shared" si="29"/>
        <v>105.26594</v>
      </c>
      <c r="K119" s="25">
        <f t="shared" si="29"/>
        <v>97.773552659688093</v>
      </c>
    </row>
    <row r="120" spans="1:12" x14ac:dyDescent="0.25">
      <c r="A120" s="78" t="s">
        <v>89</v>
      </c>
      <c r="B120" s="83" t="s">
        <v>27</v>
      </c>
      <c r="C120" s="83" t="s">
        <v>13</v>
      </c>
      <c r="D120" s="84">
        <v>89</v>
      </c>
      <c r="E120" s="65">
        <v>1</v>
      </c>
      <c r="F120" s="65" t="s">
        <v>32</v>
      </c>
      <c r="G120" s="65" t="s">
        <v>55</v>
      </c>
      <c r="H120" s="84" t="s">
        <v>91</v>
      </c>
      <c r="I120" s="25">
        <f>'Прил 2'!J121</f>
        <v>107.66300000000001</v>
      </c>
      <c r="J120" s="25">
        <f>'Прил 2'!K121</f>
        <v>105.26594</v>
      </c>
      <c r="K120" s="25">
        <f>'Прил 2'!L121</f>
        <v>97.773552659688093</v>
      </c>
    </row>
    <row r="121" spans="1:12" x14ac:dyDescent="0.25">
      <c r="A121" s="85" t="s">
        <v>15</v>
      </c>
      <c r="B121" s="86" t="s">
        <v>28</v>
      </c>
      <c r="C121" s="86"/>
      <c r="D121" s="87"/>
      <c r="E121" s="88"/>
      <c r="F121" s="88"/>
      <c r="G121" s="88"/>
      <c r="H121" s="87"/>
      <c r="I121" s="77">
        <f t="shared" ref="I121:K126" si="30">I122</f>
        <v>1.5</v>
      </c>
      <c r="J121" s="77">
        <f t="shared" si="30"/>
        <v>1.41289</v>
      </c>
      <c r="K121" s="77">
        <f t="shared" si="30"/>
        <v>94.192666666666668</v>
      </c>
    </row>
    <row r="122" spans="1:12" ht="31.5" x14ac:dyDescent="0.25">
      <c r="A122" s="85" t="s">
        <v>56</v>
      </c>
      <c r="B122" s="88">
        <v>13</v>
      </c>
      <c r="C122" s="88" t="s">
        <v>13</v>
      </c>
      <c r="D122" s="89"/>
      <c r="E122" s="88"/>
      <c r="F122" s="88"/>
      <c r="G122" s="88"/>
      <c r="H122" s="87"/>
      <c r="I122" s="77">
        <f t="shared" si="30"/>
        <v>1.5</v>
      </c>
      <c r="J122" s="77">
        <f t="shared" si="30"/>
        <v>1.41289</v>
      </c>
      <c r="K122" s="77">
        <f t="shared" si="30"/>
        <v>94.192666666666668</v>
      </c>
    </row>
    <row r="123" spans="1:12" ht="47.25" x14ac:dyDescent="0.25">
      <c r="A123" s="78" t="s">
        <v>159</v>
      </c>
      <c r="B123" s="65" t="s">
        <v>28</v>
      </c>
      <c r="C123" s="65" t="s">
        <v>13</v>
      </c>
      <c r="D123" s="5">
        <v>89</v>
      </c>
      <c r="E123" s="5">
        <v>0</v>
      </c>
      <c r="F123" s="65"/>
      <c r="G123" s="65"/>
      <c r="H123" s="84"/>
      <c r="I123" s="25">
        <f t="shared" si="30"/>
        <v>1.5</v>
      </c>
      <c r="J123" s="25">
        <f t="shared" si="30"/>
        <v>1.41289</v>
      </c>
      <c r="K123" s="25">
        <f t="shared" si="30"/>
        <v>94.192666666666668</v>
      </c>
    </row>
    <row r="124" spans="1:12" ht="52.5" customHeight="1" x14ac:dyDescent="0.25">
      <c r="A124" s="78" t="s">
        <v>160</v>
      </c>
      <c r="B124" s="65" t="s">
        <v>28</v>
      </c>
      <c r="C124" s="65" t="s">
        <v>13</v>
      </c>
      <c r="D124" s="5">
        <v>89</v>
      </c>
      <c r="E124" s="5">
        <v>1</v>
      </c>
      <c r="F124" s="65"/>
      <c r="G124" s="65"/>
      <c r="H124" s="84"/>
      <c r="I124" s="25">
        <f t="shared" si="30"/>
        <v>1.5</v>
      </c>
      <c r="J124" s="25">
        <f t="shared" si="30"/>
        <v>1.41289</v>
      </c>
      <c r="K124" s="25">
        <f t="shared" si="30"/>
        <v>94.192666666666668</v>
      </c>
    </row>
    <row r="125" spans="1:12" x14ac:dyDescent="0.25">
      <c r="A125" s="70" t="s">
        <v>57</v>
      </c>
      <c r="B125" s="65">
        <v>13</v>
      </c>
      <c r="C125" s="65" t="s">
        <v>13</v>
      </c>
      <c r="D125" s="90">
        <v>89</v>
      </c>
      <c r="E125" s="65">
        <v>1</v>
      </c>
      <c r="F125" s="65" t="s">
        <v>32</v>
      </c>
      <c r="G125" s="65">
        <v>41240</v>
      </c>
      <c r="H125" s="84"/>
      <c r="I125" s="25">
        <f t="shared" si="30"/>
        <v>1.5</v>
      </c>
      <c r="J125" s="25">
        <f t="shared" si="30"/>
        <v>1.41289</v>
      </c>
      <c r="K125" s="25">
        <f t="shared" si="30"/>
        <v>94.192666666666668</v>
      </c>
    </row>
    <row r="126" spans="1:12" x14ac:dyDescent="0.25">
      <c r="A126" s="70" t="s">
        <v>85</v>
      </c>
      <c r="B126" s="65">
        <v>13</v>
      </c>
      <c r="C126" s="65" t="s">
        <v>13</v>
      </c>
      <c r="D126" s="90">
        <v>89</v>
      </c>
      <c r="E126" s="65">
        <v>1</v>
      </c>
      <c r="F126" s="65" t="s">
        <v>32</v>
      </c>
      <c r="G126" s="65" t="s">
        <v>62</v>
      </c>
      <c r="H126" s="84" t="s">
        <v>86</v>
      </c>
      <c r="I126" s="25">
        <f t="shared" si="30"/>
        <v>1.5</v>
      </c>
      <c r="J126" s="25">
        <f t="shared" si="30"/>
        <v>1.41289</v>
      </c>
      <c r="K126" s="25">
        <f t="shared" si="30"/>
        <v>94.192666666666668</v>
      </c>
    </row>
    <row r="127" spans="1:12" x14ac:dyDescent="0.25">
      <c r="A127" s="69" t="s">
        <v>58</v>
      </c>
      <c r="B127" s="65">
        <v>13</v>
      </c>
      <c r="C127" s="65" t="s">
        <v>13</v>
      </c>
      <c r="D127" s="90">
        <v>89</v>
      </c>
      <c r="E127" s="65">
        <v>1</v>
      </c>
      <c r="F127" s="65" t="s">
        <v>32</v>
      </c>
      <c r="G127" s="65" t="s">
        <v>62</v>
      </c>
      <c r="H127" s="84">
        <v>730</v>
      </c>
      <c r="I127" s="25">
        <f>'Прил 2'!J128</f>
        <v>1.5</v>
      </c>
      <c r="J127" s="25">
        <f>'Прил 2'!K128</f>
        <v>1.41289</v>
      </c>
      <c r="K127" s="25">
        <f>'Прил 2'!L128</f>
        <v>94.192666666666668</v>
      </c>
    </row>
  </sheetData>
  <autoFilter ref="A6:K127"/>
  <mergeCells count="8">
    <mergeCell ref="I1:K1"/>
    <mergeCell ref="A2:K2"/>
    <mergeCell ref="A4:A5"/>
    <mergeCell ref="B4:B5"/>
    <mergeCell ref="C4:C5"/>
    <mergeCell ref="D4:G5"/>
    <mergeCell ref="H4:H5"/>
    <mergeCell ref="I4:K4"/>
  </mergeCells>
  <conditionalFormatting sqref="B42 B46">
    <cfRule type="expression" dxfId="42" priority="53" stopIfTrue="1">
      <formula>$F42=""</formula>
    </cfRule>
    <cfRule type="expression" dxfId="41" priority="54" stopIfTrue="1">
      <formula>#REF!&lt;&gt;""</formula>
    </cfRule>
    <cfRule type="expression" dxfId="40" priority="55" stopIfTrue="1">
      <formula>AND($G42="",$F42&lt;&gt;"")</formula>
    </cfRule>
  </conditionalFormatting>
  <conditionalFormatting sqref="B62">
    <cfRule type="expression" dxfId="39" priority="50" stopIfTrue="1">
      <formula>$F62=""</formula>
    </cfRule>
    <cfRule type="expression" dxfId="38" priority="52" stopIfTrue="1">
      <formula>AND($G62="",$F62&lt;&gt;"")</formula>
    </cfRule>
  </conditionalFormatting>
  <conditionalFormatting sqref="A40">
    <cfRule type="expression" dxfId="37" priority="47" stopIfTrue="1">
      <formula>$F40=""</formula>
    </cfRule>
    <cfRule type="expression" dxfId="36" priority="48" stopIfTrue="1">
      <formula>#REF!&lt;&gt;""</formula>
    </cfRule>
    <cfRule type="expression" dxfId="35" priority="49" stopIfTrue="1">
      <formula>AND($G40="",$F40&lt;&gt;"")</formula>
    </cfRule>
  </conditionalFormatting>
  <conditionalFormatting sqref="A108 A111">
    <cfRule type="expression" dxfId="34" priority="41" stopIfTrue="1">
      <formula>$F108=""</formula>
    </cfRule>
    <cfRule type="expression" dxfId="33" priority="43" stopIfTrue="1">
      <formula>AND($G108="",$F108&lt;&gt;"")</formula>
    </cfRule>
  </conditionalFormatting>
  <conditionalFormatting sqref="A111">
    <cfRule type="expression" dxfId="32" priority="38" stopIfTrue="1">
      <formula>$F111=""</formula>
    </cfRule>
    <cfRule type="expression" dxfId="31" priority="40" stopIfTrue="1">
      <formula>AND($G111="",$F111&lt;&gt;"")</formula>
    </cfRule>
  </conditionalFormatting>
  <conditionalFormatting sqref="A40">
    <cfRule type="expression" dxfId="30" priority="35" stopIfTrue="1">
      <formula>$F40=""</formula>
    </cfRule>
    <cfRule type="expression" dxfId="29" priority="36" stopIfTrue="1">
      <formula>#REF!&lt;&gt;""</formula>
    </cfRule>
    <cfRule type="expression" dxfId="28" priority="37" stopIfTrue="1">
      <formula>AND($G40="",$F40&lt;&gt;"")</formula>
    </cfRule>
  </conditionalFormatting>
  <conditionalFormatting sqref="A37">
    <cfRule type="expression" dxfId="27" priority="32" stopIfTrue="1">
      <formula>$F37=""</formula>
    </cfRule>
    <cfRule type="expression" dxfId="26" priority="33" stopIfTrue="1">
      <formula>#REF!&lt;&gt;""</formula>
    </cfRule>
    <cfRule type="expression" dxfId="25" priority="34" stopIfTrue="1">
      <formula>AND($G37="",$F37&lt;&gt;"")</formula>
    </cfRule>
  </conditionalFormatting>
  <conditionalFormatting sqref="F40 F106:F107 E93 E106">
    <cfRule type="expression" dxfId="24" priority="30" stopIfTrue="1">
      <formula>$C40=""</formula>
    </cfRule>
    <cfRule type="expression" dxfId="23" priority="31" stopIfTrue="1">
      <formula>$D40&lt;&gt;""</formula>
    </cfRule>
  </conditionalFormatting>
  <conditionalFormatting sqref="E40">
    <cfRule type="expression" dxfId="22" priority="28" stopIfTrue="1">
      <formula>$C40=""</formula>
    </cfRule>
    <cfRule type="expression" dxfId="21" priority="29" stopIfTrue="1">
      <formula>$D40&lt;&gt;""</formula>
    </cfRule>
  </conditionalFormatting>
  <conditionalFormatting sqref="F93">
    <cfRule type="expression" dxfId="20" priority="21" stopIfTrue="1">
      <formula>$C93=""</formula>
    </cfRule>
    <cfRule type="expression" dxfId="19" priority="22" stopIfTrue="1">
      <formula>$D93&lt;&gt;""</formula>
    </cfRule>
  </conditionalFormatting>
  <conditionalFormatting sqref="F93">
    <cfRule type="expression" dxfId="18" priority="17" stopIfTrue="1">
      <formula>$C93=""</formula>
    </cfRule>
    <cfRule type="expression" dxfId="17" priority="18" stopIfTrue="1">
      <formula>$D93&lt;&gt;""</formula>
    </cfRule>
  </conditionalFormatting>
  <conditionalFormatting sqref="F40">
    <cfRule type="expression" dxfId="16" priority="15" stopIfTrue="1">
      <formula>$C40=""</formula>
    </cfRule>
    <cfRule type="expression" dxfId="15" priority="16" stopIfTrue="1">
      <formula>$D40&lt;&gt;""</formula>
    </cfRule>
  </conditionalFormatting>
  <conditionalFormatting sqref="E40">
    <cfRule type="expression" dxfId="14" priority="13" stopIfTrue="1">
      <formula>$C40=""</formula>
    </cfRule>
    <cfRule type="expression" dxfId="13" priority="14" stopIfTrue="1">
      <formula>$D40&lt;&gt;""</formula>
    </cfRule>
  </conditionalFormatting>
  <conditionalFormatting sqref="A46">
    <cfRule type="expression" dxfId="12" priority="10" stopIfTrue="1">
      <formula>$F46=""</formula>
    </cfRule>
    <cfRule type="expression" dxfId="11" priority="11" stopIfTrue="1">
      <formula>$H46&lt;&gt;""</formula>
    </cfRule>
    <cfRule type="expression" dxfId="10" priority="12" stopIfTrue="1">
      <formula>AND($G46="",$F46&lt;&gt;"")</formula>
    </cfRule>
  </conditionalFormatting>
  <conditionalFormatting sqref="A96">
    <cfRule type="expression" dxfId="9" priority="3" stopIfTrue="1">
      <formula>$F96=""</formula>
    </cfRule>
    <cfRule type="expression" dxfId="8" priority="4" stopIfTrue="1">
      <formula>AND($G96="",$F96&lt;&gt;"")</formula>
    </cfRule>
  </conditionalFormatting>
  <conditionalFormatting sqref="A96">
    <cfRule type="expression" dxfId="7" priority="1" stopIfTrue="1">
      <formula>$F96=""</formula>
    </cfRule>
    <cfRule type="expression" dxfId="6" priority="2" stopIfTrue="1">
      <formula>AND($G96="",$F96&lt;&gt;"")</formula>
    </cfRule>
  </conditionalFormatting>
  <pageMargins left="0.78740157480314965" right="0.78740157480314965" top="0.39370078740157483" bottom="0.78740157480314965" header="0.51181102362204722" footer="0.51181102362204722"/>
  <pageSetup paperSize="9" scale="50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stopIfTrue="1" id="{F3797FB4-2AC7-4D43-BCFC-B84EF7D0979C}">
            <xm:f>'\Решения сессии\Пушкино\[Приложение для сельских поселений ПУШКИНО -передвижка.xls]Лист1'!#REF!&lt;&gt;""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B62</xm:sqref>
        </x14:conditionalFormatting>
        <x14:conditionalFormatting xmlns:xm="http://schemas.microsoft.com/office/excel/2006/main">
          <x14:cfRule type="expression" priority="56" stopIfTrue="1" id="{24E993A7-23BA-4010-9B90-E597B39FCED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A108 A111</xm:sqref>
        </x14:conditionalFormatting>
        <x14:conditionalFormatting xmlns:xm="http://schemas.microsoft.com/office/excel/2006/main">
          <x14:cfRule type="expression" priority="27" stopIfTrue="1" id="{CCC649A9-27AE-4155-9AC0-E773E491AA52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A173"/>
  <sheetViews>
    <sheetView view="pageBreakPreview" zoomScaleNormal="100" zoomScaleSheetLayoutView="100" workbookViewId="0">
      <selection activeCell="J5" sqref="J5:L5"/>
    </sheetView>
  </sheetViews>
  <sheetFormatPr defaultColWidth="9.140625" defaultRowHeight="15" x14ac:dyDescent="0.2"/>
  <cols>
    <col min="1" max="1" width="54.85546875" style="30" customWidth="1"/>
    <col min="2" max="8" width="9.140625" style="11"/>
    <col min="9" max="9" width="9.140625" style="11" customWidth="1"/>
    <col min="10" max="10" width="12" style="11" customWidth="1"/>
    <col min="11" max="11" width="13.7109375" style="11" customWidth="1"/>
    <col min="12" max="12" width="14" style="11" customWidth="1"/>
    <col min="13" max="53" width="9.140625" style="1"/>
    <col min="54" max="16384" width="9.140625" style="11"/>
  </cols>
  <sheetData>
    <row r="1" spans="1:53" ht="161.25" customHeight="1" x14ac:dyDescent="0.25">
      <c r="A1" s="143"/>
      <c r="B1" s="144"/>
      <c r="C1" s="145"/>
      <c r="D1" s="145"/>
      <c r="E1" s="145"/>
      <c r="F1" s="145"/>
      <c r="G1" s="145"/>
      <c r="H1" s="145"/>
      <c r="I1" s="189"/>
      <c r="J1" s="263" t="s">
        <v>243</v>
      </c>
      <c r="K1" s="263"/>
      <c r="L1" s="263"/>
    </row>
    <row r="2" spans="1:53" ht="79.5" customHeight="1" x14ac:dyDescent="0.35">
      <c r="A2" s="273" t="s">
        <v>244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4"/>
      <c r="N2" s="274"/>
      <c r="O2" s="274"/>
      <c r="P2" s="274"/>
      <c r="Q2" s="274"/>
      <c r="R2" s="274"/>
      <c r="S2" s="274"/>
      <c r="T2" s="274"/>
    </row>
    <row r="3" spans="1:53" ht="15.75" x14ac:dyDescent="0.2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124"/>
      <c r="L3" s="123" t="s">
        <v>175</v>
      </c>
    </row>
    <row r="4" spans="1:53" ht="15.75" x14ac:dyDescent="0.2">
      <c r="A4" s="271" t="s">
        <v>9</v>
      </c>
      <c r="B4" s="271" t="s">
        <v>171</v>
      </c>
      <c r="C4" s="271"/>
      <c r="D4" s="271"/>
      <c r="E4" s="271"/>
      <c r="F4" s="271" t="s">
        <v>11</v>
      </c>
      <c r="G4" s="271" t="s">
        <v>10</v>
      </c>
      <c r="H4" s="271" t="s">
        <v>170</v>
      </c>
      <c r="I4" s="271" t="s">
        <v>18</v>
      </c>
      <c r="J4" s="271" t="s">
        <v>59</v>
      </c>
      <c r="K4" s="271"/>
      <c r="L4" s="271"/>
    </row>
    <row r="5" spans="1:53" ht="35.25" customHeight="1" x14ac:dyDescent="0.2">
      <c r="A5" s="271" t="s">
        <v>173</v>
      </c>
      <c r="B5" s="271" t="s">
        <v>173</v>
      </c>
      <c r="C5" s="271"/>
      <c r="D5" s="271"/>
      <c r="E5" s="271"/>
      <c r="F5" s="271" t="s">
        <v>173</v>
      </c>
      <c r="G5" s="271" t="s">
        <v>173</v>
      </c>
      <c r="H5" s="271" t="s">
        <v>173</v>
      </c>
      <c r="I5" s="271" t="s">
        <v>173</v>
      </c>
      <c r="J5" s="190" t="s">
        <v>237</v>
      </c>
      <c r="K5" s="190" t="s">
        <v>238</v>
      </c>
      <c r="L5" s="190" t="s">
        <v>236</v>
      </c>
    </row>
    <row r="6" spans="1:53" s="26" customFormat="1" ht="15.75" x14ac:dyDescent="0.2">
      <c r="A6" s="146">
        <v>1</v>
      </c>
      <c r="B6" s="118">
        <v>2</v>
      </c>
      <c r="C6" s="118">
        <v>3</v>
      </c>
      <c r="D6" s="118">
        <v>4</v>
      </c>
      <c r="E6" s="147">
        <v>5</v>
      </c>
      <c r="F6" s="118">
        <v>6</v>
      </c>
      <c r="G6" s="148">
        <v>7</v>
      </c>
      <c r="H6" s="118">
        <v>8</v>
      </c>
      <c r="I6" s="118">
        <v>9</v>
      </c>
      <c r="J6" s="149" t="s">
        <v>27</v>
      </c>
      <c r="K6" s="149" t="s">
        <v>40</v>
      </c>
      <c r="L6" s="150" t="s">
        <v>134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28" customFormat="1" ht="19.899999999999999" customHeight="1" x14ac:dyDescent="0.25">
      <c r="A7" s="151" t="s">
        <v>19</v>
      </c>
      <c r="B7" s="152"/>
      <c r="C7" s="152"/>
      <c r="D7" s="152"/>
      <c r="E7" s="153"/>
      <c r="F7" s="88"/>
      <c r="G7" s="154"/>
      <c r="H7" s="152"/>
      <c r="I7" s="152"/>
      <c r="J7" s="155">
        <f>J72+J119+J22+J57+J29+J8+J15+J36+J64</f>
        <v>5708.3966500000015</v>
      </c>
      <c r="K7" s="155">
        <f>K72+K119+K22+K57+K29+K8+K15+K36+K64</f>
        <v>5523.2912799999995</v>
      </c>
      <c r="L7" s="155">
        <f>K7/J7*100</f>
        <v>96.757314157557673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s="28" customFormat="1" ht="0.75" customHeight="1" x14ac:dyDescent="0.25">
      <c r="A8" s="70" t="s">
        <v>198</v>
      </c>
      <c r="B8" s="216" t="s">
        <v>40</v>
      </c>
      <c r="C8" s="214"/>
      <c r="D8" s="214"/>
      <c r="E8" s="215"/>
      <c r="F8" s="65"/>
      <c r="G8" s="65"/>
      <c r="H8" s="65"/>
      <c r="I8" s="152"/>
      <c r="J8" s="224">
        <f t="shared" ref="J8:J13" si="0">J9</f>
        <v>0</v>
      </c>
      <c r="K8" s="224">
        <f t="shared" ref="K8:L13" si="1">K9</f>
        <v>0</v>
      </c>
      <c r="L8" s="224" t="e">
        <f>L9</f>
        <v>#DIV/0!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s="28" customFormat="1" ht="19.5" hidden="1" customHeight="1" x14ac:dyDescent="0.25">
      <c r="A9" s="70" t="s">
        <v>196</v>
      </c>
      <c r="B9" s="216" t="s">
        <v>40</v>
      </c>
      <c r="C9" s="214" t="s">
        <v>165</v>
      </c>
      <c r="D9" s="214" t="s">
        <v>32</v>
      </c>
      <c r="E9" s="215" t="s">
        <v>197</v>
      </c>
      <c r="F9" s="65"/>
      <c r="G9" s="65"/>
      <c r="H9" s="65"/>
      <c r="I9" s="152"/>
      <c r="J9" s="224">
        <f t="shared" si="0"/>
        <v>0</v>
      </c>
      <c r="K9" s="224">
        <f t="shared" si="1"/>
        <v>0</v>
      </c>
      <c r="L9" s="224" t="e">
        <f t="shared" si="1"/>
        <v>#DIV/0!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s="28" customFormat="1" ht="19.5" hidden="1" customHeight="1" x14ac:dyDescent="0.25">
      <c r="A10" s="70" t="s">
        <v>92</v>
      </c>
      <c r="B10" s="216" t="s">
        <v>40</v>
      </c>
      <c r="C10" s="214" t="s">
        <v>165</v>
      </c>
      <c r="D10" s="214" t="s">
        <v>32</v>
      </c>
      <c r="E10" s="215" t="s">
        <v>197</v>
      </c>
      <c r="F10" s="65" t="s">
        <v>94</v>
      </c>
      <c r="G10" s="65"/>
      <c r="H10" s="65"/>
      <c r="I10" s="152"/>
      <c r="J10" s="224">
        <f t="shared" si="0"/>
        <v>0</v>
      </c>
      <c r="K10" s="224">
        <f t="shared" si="1"/>
        <v>0</v>
      </c>
      <c r="L10" s="224" t="e">
        <f t="shared" si="1"/>
        <v>#DIV/0!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s="28" customFormat="1" ht="38.25" hidden="1" customHeight="1" x14ac:dyDescent="0.25">
      <c r="A11" s="70" t="s">
        <v>93</v>
      </c>
      <c r="B11" s="216" t="s">
        <v>40</v>
      </c>
      <c r="C11" s="214" t="s">
        <v>165</v>
      </c>
      <c r="D11" s="214" t="s">
        <v>32</v>
      </c>
      <c r="E11" s="215" t="s">
        <v>197</v>
      </c>
      <c r="F11" s="65" t="s">
        <v>95</v>
      </c>
      <c r="G11" s="65"/>
      <c r="H11" s="65"/>
      <c r="I11" s="152"/>
      <c r="J11" s="224">
        <f t="shared" si="0"/>
        <v>0</v>
      </c>
      <c r="K11" s="224">
        <f t="shared" si="1"/>
        <v>0</v>
      </c>
      <c r="L11" s="224" t="e">
        <f t="shared" si="1"/>
        <v>#DIV/0!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s="28" customFormat="1" ht="19.5" hidden="1" customHeight="1" x14ac:dyDescent="0.25">
      <c r="A12" s="111" t="s">
        <v>12</v>
      </c>
      <c r="B12" s="216" t="s">
        <v>40</v>
      </c>
      <c r="C12" s="214" t="s">
        <v>165</v>
      </c>
      <c r="D12" s="214" t="s">
        <v>32</v>
      </c>
      <c r="E12" s="215" t="s">
        <v>197</v>
      </c>
      <c r="F12" s="65" t="s">
        <v>95</v>
      </c>
      <c r="G12" s="65" t="s">
        <v>13</v>
      </c>
      <c r="H12" s="65"/>
      <c r="I12" s="152"/>
      <c r="J12" s="224">
        <f t="shared" si="0"/>
        <v>0</v>
      </c>
      <c r="K12" s="224">
        <f t="shared" si="1"/>
        <v>0</v>
      </c>
      <c r="L12" s="224" t="e">
        <f t="shared" si="1"/>
        <v>#DIV/0!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s="28" customFormat="1" ht="19.5" hidden="1" customHeight="1" x14ac:dyDescent="0.25">
      <c r="A13" s="111" t="s">
        <v>186</v>
      </c>
      <c r="B13" s="216" t="s">
        <v>40</v>
      </c>
      <c r="C13" s="214" t="s">
        <v>165</v>
      </c>
      <c r="D13" s="214" t="s">
        <v>32</v>
      </c>
      <c r="E13" s="215" t="s">
        <v>197</v>
      </c>
      <c r="F13" s="65" t="s">
        <v>95</v>
      </c>
      <c r="G13" s="65" t="s">
        <v>13</v>
      </c>
      <c r="H13" s="65" t="s">
        <v>28</v>
      </c>
      <c r="I13" s="152"/>
      <c r="J13" s="224">
        <f t="shared" si="0"/>
        <v>0</v>
      </c>
      <c r="K13" s="224">
        <f t="shared" si="1"/>
        <v>0</v>
      </c>
      <c r="L13" s="224" t="e">
        <f t="shared" si="1"/>
        <v>#DIV/0!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s="28" customFormat="1" ht="30.75" hidden="1" customHeight="1" x14ac:dyDescent="0.25">
      <c r="A14" s="205" t="s">
        <v>153</v>
      </c>
      <c r="B14" s="154" t="s">
        <v>40</v>
      </c>
      <c r="C14" s="152" t="s">
        <v>165</v>
      </c>
      <c r="D14" s="152" t="s">
        <v>32</v>
      </c>
      <c r="E14" s="153" t="s">
        <v>197</v>
      </c>
      <c r="F14" s="88" t="s">
        <v>95</v>
      </c>
      <c r="G14" s="88" t="s">
        <v>13</v>
      </c>
      <c r="H14" s="88" t="s">
        <v>28</v>
      </c>
      <c r="I14" s="152" t="s">
        <v>187</v>
      </c>
      <c r="J14" s="225">
        <f>'Прил 2'!J51</f>
        <v>0</v>
      </c>
      <c r="K14" s="225">
        <f>'Прил 2'!K51</f>
        <v>0</v>
      </c>
      <c r="L14" s="225" t="e">
        <f>'Прил 2'!L51</f>
        <v>#DIV/0!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s="28" customFormat="1" ht="30.75" customHeight="1" x14ac:dyDescent="0.25">
      <c r="A15" s="70" t="s">
        <v>225</v>
      </c>
      <c r="B15" s="199" t="s">
        <v>222</v>
      </c>
      <c r="C15" s="199"/>
      <c r="D15" s="199"/>
      <c r="E15" s="199"/>
      <c r="F15" s="65"/>
      <c r="G15" s="199"/>
      <c r="H15" s="199"/>
      <c r="I15" s="199"/>
      <c r="J15" s="224">
        <f t="shared" ref="J15:J20" si="2">J16</f>
        <v>0.5</v>
      </c>
      <c r="K15" s="224">
        <f t="shared" ref="K15:L20" si="3">K16</f>
        <v>0</v>
      </c>
      <c r="L15" s="224">
        <f t="shared" si="3"/>
        <v>0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s="28" customFormat="1" ht="30.75" customHeight="1" x14ac:dyDescent="0.25">
      <c r="A16" s="198" t="s">
        <v>223</v>
      </c>
      <c r="B16" s="199" t="s">
        <v>222</v>
      </c>
      <c r="C16" s="199" t="s">
        <v>165</v>
      </c>
      <c r="D16" s="199" t="s">
        <v>32</v>
      </c>
      <c r="E16" s="199" t="s">
        <v>224</v>
      </c>
      <c r="F16" s="65"/>
      <c r="G16" s="199"/>
      <c r="H16" s="199"/>
      <c r="I16" s="199"/>
      <c r="J16" s="224">
        <f t="shared" si="2"/>
        <v>0.5</v>
      </c>
      <c r="K16" s="224">
        <f t="shared" si="3"/>
        <v>0</v>
      </c>
      <c r="L16" s="224">
        <f t="shared" si="3"/>
        <v>0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s="28" customFormat="1" ht="30.75" customHeight="1" x14ac:dyDescent="0.25">
      <c r="A17" s="246" t="s">
        <v>92</v>
      </c>
      <c r="B17" s="199" t="s">
        <v>222</v>
      </c>
      <c r="C17" s="199" t="s">
        <v>165</v>
      </c>
      <c r="D17" s="199" t="s">
        <v>32</v>
      </c>
      <c r="E17" s="199" t="s">
        <v>224</v>
      </c>
      <c r="F17" s="65" t="s">
        <v>94</v>
      </c>
      <c r="G17" s="199"/>
      <c r="H17" s="199"/>
      <c r="I17" s="199"/>
      <c r="J17" s="224">
        <f t="shared" si="2"/>
        <v>0.5</v>
      </c>
      <c r="K17" s="224">
        <f t="shared" si="3"/>
        <v>0</v>
      </c>
      <c r="L17" s="224">
        <f t="shared" si="3"/>
        <v>0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s="28" customFormat="1" ht="30.75" customHeight="1" x14ac:dyDescent="0.25">
      <c r="A18" s="246" t="s">
        <v>93</v>
      </c>
      <c r="B18" s="199" t="s">
        <v>222</v>
      </c>
      <c r="C18" s="199" t="s">
        <v>165</v>
      </c>
      <c r="D18" s="199" t="s">
        <v>32</v>
      </c>
      <c r="E18" s="199" t="s">
        <v>224</v>
      </c>
      <c r="F18" s="65" t="s">
        <v>95</v>
      </c>
      <c r="G18" s="199"/>
      <c r="H18" s="199"/>
      <c r="I18" s="199"/>
      <c r="J18" s="224">
        <f t="shared" si="2"/>
        <v>0.5</v>
      </c>
      <c r="K18" s="224">
        <f t="shared" si="3"/>
        <v>0</v>
      </c>
      <c r="L18" s="224">
        <f t="shared" si="3"/>
        <v>0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s="28" customFormat="1" ht="30.75" customHeight="1" x14ac:dyDescent="0.25">
      <c r="A19" s="111" t="s">
        <v>220</v>
      </c>
      <c r="B19" s="199" t="s">
        <v>222</v>
      </c>
      <c r="C19" s="199" t="s">
        <v>165</v>
      </c>
      <c r="D19" s="199" t="s">
        <v>32</v>
      </c>
      <c r="E19" s="199" t="s">
        <v>224</v>
      </c>
      <c r="F19" s="65" t="s">
        <v>95</v>
      </c>
      <c r="G19" s="199" t="s">
        <v>25</v>
      </c>
      <c r="H19" s="199"/>
      <c r="I19" s="199"/>
      <c r="J19" s="224">
        <f t="shared" si="2"/>
        <v>0.5</v>
      </c>
      <c r="K19" s="224">
        <f t="shared" si="3"/>
        <v>0</v>
      </c>
      <c r="L19" s="224">
        <f t="shared" si="3"/>
        <v>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s="28" customFormat="1" ht="30.75" customHeight="1" x14ac:dyDescent="0.25">
      <c r="A20" s="111" t="s">
        <v>221</v>
      </c>
      <c r="B20" s="199" t="s">
        <v>222</v>
      </c>
      <c r="C20" s="199" t="s">
        <v>165</v>
      </c>
      <c r="D20" s="199" t="s">
        <v>32</v>
      </c>
      <c r="E20" s="199" t="s">
        <v>224</v>
      </c>
      <c r="F20" s="65" t="s">
        <v>95</v>
      </c>
      <c r="G20" s="199" t="s">
        <v>25</v>
      </c>
      <c r="H20" s="199" t="s">
        <v>27</v>
      </c>
      <c r="I20" s="199"/>
      <c r="J20" s="224">
        <f t="shared" si="2"/>
        <v>0.5</v>
      </c>
      <c r="K20" s="224">
        <f t="shared" si="3"/>
        <v>0</v>
      </c>
      <c r="L20" s="224">
        <f t="shared" si="3"/>
        <v>0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s="28" customFormat="1" ht="30.75" customHeight="1" x14ac:dyDescent="0.25">
      <c r="A21" s="247" t="s">
        <v>153</v>
      </c>
      <c r="B21" s="208" t="s">
        <v>222</v>
      </c>
      <c r="C21" s="74" t="s">
        <v>165</v>
      </c>
      <c r="D21" s="88" t="s">
        <v>32</v>
      </c>
      <c r="E21" s="80" t="s">
        <v>224</v>
      </c>
      <c r="F21" s="74" t="s">
        <v>95</v>
      </c>
      <c r="G21" s="74" t="s">
        <v>25</v>
      </c>
      <c r="H21" s="74" t="s">
        <v>27</v>
      </c>
      <c r="I21" s="88" t="s">
        <v>187</v>
      </c>
      <c r="J21" s="225">
        <f>'Прил 2'!J70</f>
        <v>0.5</v>
      </c>
      <c r="K21" s="225">
        <f>'Прил 2'!K70</f>
        <v>0</v>
      </c>
      <c r="L21" s="225">
        <f>'Прил 2'!L70</f>
        <v>0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s="28" customFormat="1" ht="66.75" customHeight="1" x14ac:dyDescent="0.25">
      <c r="A22" s="112" t="s">
        <v>189</v>
      </c>
      <c r="B22" s="199" t="s">
        <v>28</v>
      </c>
      <c r="C22" s="206"/>
      <c r="D22" s="206"/>
      <c r="E22" s="80"/>
      <c r="F22" s="88"/>
      <c r="G22" s="223"/>
      <c r="H22" s="206"/>
      <c r="I22" s="206"/>
      <c r="J22" s="224">
        <f t="shared" ref="J22:J27" si="4">J23</f>
        <v>1104.73254</v>
      </c>
      <c r="K22" s="224">
        <f t="shared" ref="K22:L27" si="5">K23</f>
        <v>969.9</v>
      </c>
      <c r="L22" s="224">
        <f t="shared" si="5"/>
        <v>87.795006020190186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s="28" customFormat="1" ht="242.25" customHeight="1" x14ac:dyDescent="0.25">
      <c r="A23" s="132" t="s">
        <v>203</v>
      </c>
      <c r="B23" s="65" t="s">
        <v>28</v>
      </c>
      <c r="C23" s="65" t="s">
        <v>165</v>
      </c>
      <c r="D23" s="65" t="s">
        <v>13</v>
      </c>
      <c r="E23" s="90" t="s">
        <v>207</v>
      </c>
      <c r="F23" s="65"/>
      <c r="G23" s="68"/>
      <c r="H23" s="65"/>
      <c r="I23" s="65"/>
      <c r="J23" s="224">
        <f t="shared" si="4"/>
        <v>1104.73254</v>
      </c>
      <c r="K23" s="224">
        <f t="shared" si="5"/>
        <v>969.9</v>
      </c>
      <c r="L23" s="224">
        <f t="shared" si="5"/>
        <v>87.795006020190186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s="28" customFormat="1" ht="43.5" customHeight="1" x14ac:dyDescent="0.25">
      <c r="A24" s="70" t="s">
        <v>93</v>
      </c>
      <c r="B24" s="65" t="s">
        <v>28</v>
      </c>
      <c r="C24" s="65" t="s">
        <v>165</v>
      </c>
      <c r="D24" s="65" t="s">
        <v>13</v>
      </c>
      <c r="E24" s="90" t="s">
        <v>207</v>
      </c>
      <c r="F24" s="65" t="s">
        <v>94</v>
      </c>
      <c r="G24" s="68"/>
      <c r="H24" s="65"/>
      <c r="I24" s="65"/>
      <c r="J24" s="224">
        <f t="shared" si="4"/>
        <v>1104.73254</v>
      </c>
      <c r="K24" s="224">
        <f t="shared" si="5"/>
        <v>969.9</v>
      </c>
      <c r="L24" s="224">
        <f t="shared" si="5"/>
        <v>87.795006020190186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s="28" customFormat="1" ht="18.75" customHeight="1" x14ac:dyDescent="0.25">
      <c r="A25" s="70" t="s">
        <v>37</v>
      </c>
      <c r="B25" s="65" t="s">
        <v>28</v>
      </c>
      <c r="C25" s="65" t="s">
        <v>165</v>
      </c>
      <c r="D25" s="65" t="s">
        <v>13</v>
      </c>
      <c r="E25" s="90" t="s">
        <v>207</v>
      </c>
      <c r="F25" s="65" t="s">
        <v>95</v>
      </c>
      <c r="G25" s="68"/>
      <c r="H25" s="65"/>
      <c r="I25" s="65"/>
      <c r="J25" s="224">
        <f t="shared" si="4"/>
        <v>1104.73254</v>
      </c>
      <c r="K25" s="224">
        <f t="shared" si="5"/>
        <v>969.9</v>
      </c>
      <c r="L25" s="224">
        <f t="shared" si="5"/>
        <v>87.795006020190186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s="28" customFormat="1" ht="24.75" customHeight="1" x14ac:dyDescent="0.25">
      <c r="A26" s="70" t="s">
        <v>48</v>
      </c>
      <c r="B26" s="65" t="s">
        <v>28</v>
      </c>
      <c r="C26" s="65" t="s">
        <v>165</v>
      </c>
      <c r="D26" s="65" t="s">
        <v>13</v>
      </c>
      <c r="E26" s="90" t="s">
        <v>207</v>
      </c>
      <c r="F26" s="65" t="s">
        <v>95</v>
      </c>
      <c r="G26" s="68" t="s">
        <v>14</v>
      </c>
      <c r="H26" s="65"/>
      <c r="I26" s="65"/>
      <c r="J26" s="224">
        <f t="shared" si="4"/>
        <v>1104.73254</v>
      </c>
      <c r="K26" s="224">
        <f t="shared" si="5"/>
        <v>969.9</v>
      </c>
      <c r="L26" s="224">
        <f t="shared" si="5"/>
        <v>87.795006020190186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s="28" customFormat="1" ht="24" customHeight="1" x14ac:dyDescent="0.25">
      <c r="A27" s="70" t="s">
        <v>49</v>
      </c>
      <c r="B27" s="65" t="s">
        <v>28</v>
      </c>
      <c r="C27" s="65" t="s">
        <v>165</v>
      </c>
      <c r="D27" s="65" t="s">
        <v>13</v>
      </c>
      <c r="E27" s="90" t="s">
        <v>207</v>
      </c>
      <c r="F27" s="65" t="s">
        <v>95</v>
      </c>
      <c r="G27" s="68" t="s">
        <v>14</v>
      </c>
      <c r="H27" s="65" t="s">
        <v>26</v>
      </c>
      <c r="I27" s="65"/>
      <c r="J27" s="224">
        <f t="shared" si="4"/>
        <v>1104.73254</v>
      </c>
      <c r="K27" s="224">
        <f t="shared" si="5"/>
        <v>969.9</v>
      </c>
      <c r="L27" s="224">
        <f t="shared" si="5"/>
        <v>87.795006020190186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s="28" customFormat="1" ht="49.5" customHeight="1" x14ac:dyDescent="0.25">
      <c r="A28" s="205" t="s">
        <v>153</v>
      </c>
      <c r="B28" s="88" t="s">
        <v>28</v>
      </c>
      <c r="C28" s="88" t="s">
        <v>165</v>
      </c>
      <c r="D28" s="88" t="s">
        <v>13</v>
      </c>
      <c r="E28" s="89" t="s">
        <v>207</v>
      </c>
      <c r="F28" s="88" t="s">
        <v>95</v>
      </c>
      <c r="G28" s="212" t="s">
        <v>14</v>
      </c>
      <c r="H28" s="88" t="s">
        <v>26</v>
      </c>
      <c r="I28" s="88">
        <v>911</v>
      </c>
      <c r="J28" s="225">
        <f>'Прил 2'!J76</f>
        <v>1104.73254</v>
      </c>
      <c r="K28" s="225">
        <f>'Прил 2'!K76</f>
        <v>969.9</v>
      </c>
      <c r="L28" s="225">
        <f>'Прил 2'!L76</f>
        <v>87.795006020190186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s="28" customFormat="1" ht="49.5" customHeight="1" x14ac:dyDescent="0.25">
      <c r="A29" s="106" t="s">
        <v>195</v>
      </c>
      <c r="B29" s="216" t="s">
        <v>194</v>
      </c>
      <c r="C29" s="214"/>
      <c r="D29" s="214"/>
      <c r="E29" s="215"/>
      <c r="F29" s="65"/>
      <c r="G29" s="65"/>
      <c r="H29" s="65"/>
      <c r="I29" s="214"/>
      <c r="J29" s="224">
        <f t="shared" ref="J29:J34" si="6">J30</f>
        <v>28.56</v>
      </c>
      <c r="K29" s="224">
        <f t="shared" ref="K29:L34" si="7">K30</f>
        <v>0</v>
      </c>
      <c r="L29" s="224">
        <f t="shared" si="7"/>
        <v>0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s="28" customFormat="1" ht="246" customHeight="1" x14ac:dyDescent="0.25">
      <c r="A30" s="132" t="s">
        <v>203</v>
      </c>
      <c r="B30" s="216" t="s">
        <v>194</v>
      </c>
      <c r="C30" s="214" t="s">
        <v>165</v>
      </c>
      <c r="D30" s="214" t="s">
        <v>13</v>
      </c>
      <c r="E30" s="90" t="s">
        <v>207</v>
      </c>
      <c r="F30" s="65"/>
      <c r="G30" s="65"/>
      <c r="H30" s="65"/>
      <c r="I30" s="214"/>
      <c r="J30" s="224">
        <f t="shared" si="6"/>
        <v>28.56</v>
      </c>
      <c r="K30" s="224">
        <f t="shared" si="7"/>
        <v>0</v>
      </c>
      <c r="L30" s="224">
        <f t="shared" si="7"/>
        <v>0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s="28" customFormat="1" ht="36.75" customHeight="1" x14ac:dyDescent="0.25">
      <c r="A31" s="70" t="s">
        <v>92</v>
      </c>
      <c r="B31" s="216" t="s">
        <v>194</v>
      </c>
      <c r="C31" s="214" t="s">
        <v>165</v>
      </c>
      <c r="D31" s="214" t="s">
        <v>13</v>
      </c>
      <c r="E31" s="90" t="s">
        <v>207</v>
      </c>
      <c r="F31" s="65" t="s">
        <v>94</v>
      </c>
      <c r="G31" s="65"/>
      <c r="H31" s="65"/>
      <c r="I31" s="214"/>
      <c r="J31" s="224">
        <f t="shared" si="6"/>
        <v>28.56</v>
      </c>
      <c r="K31" s="224">
        <f t="shared" si="7"/>
        <v>0</v>
      </c>
      <c r="L31" s="224">
        <f t="shared" si="7"/>
        <v>0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s="28" customFormat="1" ht="42.75" customHeight="1" x14ac:dyDescent="0.25">
      <c r="A32" s="70" t="s">
        <v>93</v>
      </c>
      <c r="B32" s="216" t="s">
        <v>194</v>
      </c>
      <c r="C32" s="214" t="s">
        <v>165</v>
      </c>
      <c r="D32" s="214" t="s">
        <v>13</v>
      </c>
      <c r="E32" s="90" t="s">
        <v>207</v>
      </c>
      <c r="F32" s="65" t="s">
        <v>95</v>
      </c>
      <c r="G32" s="65"/>
      <c r="H32" s="65"/>
      <c r="I32" s="214"/>
      <c r="J32" s="224">
        <f t="shared" si="6"/>
        <v>28.56</v>
      </c>
      <c r="K32" s="224">
        <f t="shared" si="7"/>
        <v>0</v>
      </c>
      <c r="L32" s="224">
        <f t="shared" si="7"/>
        <v>0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s="28" customFormat="1" ht="21.75" customHeight="1" x14ac:dyDescent="0.25">
      <c r="A33" s="106" t="s">
        <v>48</v>
      </c>
      <c r="B33" s="216" t="s">
        <v>194</v>
      </c>
      <c r="C33" s="214" t="s">
        <v>165</v>
      </c>
      <c r="D33" s="214" t="s">
        <v>13</v>
      </c>
      <c r="E33" s="90" t="s">
        <v>207</v>
      </c>
      <c r="F33" s="65" t="s">
        <v>95</v>
      </c>
      <c r="G33" s="65" t="s">
        <v>14</v>
      </c>
      <c r="H33" s="65"/>
      <c r="I33" s="214"/>
      <c r="J33" s="224">
        <f t="shared" si="6"/>
        <v>28.56</v>
      </c>
      <c r="K33" s="224">
        <f t="shared" si="7"/>
        <v>0</v>
      </c>
      <c r="L33" s="224">
        <f t="shared" si="7"/>
        <v>0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s="28" customFormat="1" ht="21.75" customHeight="1" x14ac:dyDescent="0.25">
      <c r="A34" s="106" t="s">
        <v>49</v>
      </c>
      <c r="B34" s="216" t="s">
        <v>194</v>
      </c>
      <c r="C34" s="214" t="s">
        <v>165</v>
      </c>
      <c r="D34" s="214" t="s">
        <v>13</v>
      </c>
      <c r="E34" s="90" t="s">
        <v>207</v>
      </c>
      <c r="F34" s="65" t="s">
        <v>95</v>
      </c>
      <c r="G34" s="65" t="s">
        <v>14</v>
      </c>
      <c r="H34" s="65" t="s">
        <v>26</v>
      </c>
      <c r="I34" s="214"/>
      <c r="J34" s="224">
        <f t="shared" si="6"/>
        <v>28.56</v>
      </c>
      <c r="K34" s="224">
        <f t="shared" si="7"/>
        <v>0</v>
      </c>
      <c r="L34" s="224">
        <f t="shared" si="7"/>
        <v>0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s="28" customFormat="1" ht="49.5" customHeight="1" x14ac:dyDescent="0.25">
      <c r="A35" s="205" t="s">
        <v>153</v>
      </c>
      <c r="B35" s="154" t="s">
        <v>194</v>
      </c>
      <c r="C35" s="152" t="s">
        <v>165</v>
      </c>
      <c r="D35" s="152" t="s">
        <v>13</v>
      </c>
      <c r="E35" s="89" t="s">
        <v>207</v>
      </c>
      <c r="F35" s="88" t="s">
        <v>95</v>
      </c>
      <c r="G35" s="88" t="s">
        <v>14</v>
      </c>
      <c r="H35" s="88" t="s">
        <v>26</v>
      </c>
      <c r="I35" s="152" t="s">
        <v>187</v>
      </c>
      <c r="J35" s="225">
        <f>'Прил 2'!J80</f>
        <v>28.56</v>
      </c>
      <c r="K35" s="225">
        <f>'Прил 2'!K80</f>
        <v>0</v>
      </c>
      <c r="L35" s="225">
        <f>'Прил 2'!L80</f>
        <v>0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s="28" customFormat="1" ht="49.5" customHeight="1" x14ac:dyDescent="0.25">
      <c r="A36" s="106" t="s">
        <v>217</v>
      </c>
      <c r="B36" s="199" t="s">
        <v>215</v>
      </c>
      <c r="C36" s="199"/>
      <c r="D36" s="199"/>
      <c r="E36" s="202"/>
      <c r="F36" s="248"/>
      <c r="G36" s="199"/>
      <c r="H36" s="199"/>
      <c r="I36" s="199"/>
      <c r="J36" s="224">
        <f>J37+J50</f>
        <v>194.84747999999999</v>
      </c>
      <c r="K36" s="224">
        <f>K37+K50</f>
        <v>194.84747999999999</v>
      </c>
      <c r="L36" s="224">
        <f>K36/J36*100</f>
        <v>100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s="28" customFormat="1" ht="49.5" customHeight="1" x14ac:dyDescent="0.25">
      <c r="A37" s="70" t="s">
        <v>218</v>
      </c>
      <c r="B37" s="202" t="s">
        <v>215</v>
      </c>
      <c r="C37" s="251">
        <v>0</v>
      </c>
      <c r="D37" s="199" t="s">
        <v>25</v>
      </c>
      <c r="E37" s="251"/>
      <c r="F37" s="251"/>
      <c r="G37" s="253"/>
      <c r="H37" s="253"/>
      <c r="I37" s="253"/>
      <c r="J37" s="224">
        <f>J38+J44</f>
        <v>179.14748</v>
      </c>
      <c r="K37" s="224">
        <f>K38+K44</f>
        <v>179.14748</v>
      </c>
      <c r="L37" s="224">
        <f t="shared" ref="K37:L42" si="8">L38</f>
        <v>100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s="28" customFormat="1" ht="24" customHeight="1" x14ac:dyDescent="0.25">
      <c r="A38" s="246" t="s">
        <v>132</v>
      </c>
      <c r="B38" s="202" t="s">
        <v>215</v>
      </c>
      <c r="C38" s="251">
        <v>0</v>
      </c>
      <c r="D38" s="199" t="s">
        <v>25</v>
      </c>
      <c r="E38" s="202" t="s">
        <v>226</v>
      </c>
      <c r="F38" s="199"/>
      <c r="G38" s="199"/>
      <c r="H38" s="199"/>
      <c r="I38" s="199"/>
      <c r="J38" s="224">
        <f t="shared" ref="J38:J42" si="9">J39</f>
        <v>105.41048000000001</v>
      </c>
      <c r="K38" s="224">
        <f t="shared" si="8"/>
        <v>105.41048000000001</v>
      </c>
      <c r="L38" s="224">
        <f t="shared" si="8"/>
        <v>100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s="28" customFormat="1" ht="38.25" customHeight="1" x14ac:dyDescent="0.25">
      <c r="A39" s="246" t="s">
        <v>92</v>
      </c>
      <c r="B39" s="202" t="s">
        <v>215</v>
      </c>
      <c r="C39" s="251">
        <v>0</v>
      </c>
      <c r="D39" s="199" t="s">
        <v>25</v>
      </c>
      <c r="E39" s="202" t="s">
        <v>226</v>
      </c>
      <c r="F39" s="199" t="s">
        <v>94</v>
      </c>
      <c r="G39" s="199"/>
      <c r="H39" s="199"/>
      <c r="I39" s="199"/>
      <c r="J39" s="224">
        <f t="shared" si="9"/>
        <v>105.41048000000001</v>
      </c>
      <c r="K39" s="224">
        <f t="shared" si="8"/>
        <v>105.41048000000001</v>
      </c>
      <c r="L39" s="224">
        <f t="shared" si="8"/>
        <v>100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s="28" customFormat="1" ht="39" customHeight="1" x14ac:dyDescent="0.25">
      <c r="A40" s="246" t="s">
        <v>93</v>
      </c>
      <c r="B40" s="202" t="s">
        <v>215</v>
      </c>
      <c r="C40" s="251">
        <v>0</v>
      </c>
      <c r="D40" s="199" t="s">
        <v>25</v>
      </c>
      <c r="E40" s="202" t="s">
        <v>226</v>
      </c>
      <c r="F40" s="199" t="s">
        <v>95</v>
      </c>
      <c r="G40" s="199"/>
      <c r="H40" s="199"/>
      <c r="I40" s="199"/>
      <c r="J40" s="224">
        <f t="shared" si="9"/>
        <v>105.41048000000001</v>
      </c>
      <c r="K40" s="224">
        <f t="shared" si="8"/>
        <v>105.41048000000001</v>
      </c>
      <c r="L40" s="224">
        <f t="shared" si="8"/>
        <v>100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s="28" customFormat="1" ht="20.25" customHeight="1" x14ac:dyDescent="0.25">
      <c r="A41" s="249" t="s">
        <v>50</v>
      </c>
      <c r="B41" s="202" t="s">
        <v>215</v>
      </c>
      <c r="C41" s="251">
        <v>0</v>
      </c>
      <c r="D41" s="199" t="s">
        <v>25</v>
      </c>
      <c r="E41" s="202" t="s">
        <v>226</v>
      </c>
      <c r="F41" s="251">
        <v>240</v>
      </c>
      <c r="G41" s="252" t="s">
        <v>16</v>
      </c>
      <c r="H41" s="253"/>
      <c r="I41" s="253"/>
      <c r="J41" s="224">
        <f t="shared" si="9"/>
        <v>105.41048000000001</v>
      </c>
      <c r="K41" s="224">
        <f t="shared" si="8"/>
        <v>105.41048000000001</v>
      </c>
      <c r="L41" s="224">
        <f t="shared" si="8"/>
        <v>100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s="28" customFormat="1" ht="20.25" customHeight="1" x14ac:dyDescent="0.25">
      <c r="A42" s="254" t="s">
        <v>51</v>
      </c>
      <c r="B42" s="202" t="s">
        <v>215</v>
      </c>
      <c r="C42" s="251">
        <v>0</v>
      </c>
      <c r="D42" s="199" t="s">
        <v>25</v>
      </c>
      <c r="E42" s="250">
        <v>43040</v>
      </c>
      <c r="F42" s="251">
        <v>240</v>
      </c>
      <c r="G42" s="252" t="s">
        <v>16</v>
      </c>
      <c r="H42" s="253" t="s">
        <v>25</v>
      </c>
      <c r="I42" s="253"/>
      <c r="J42" s="224">
        <f t="shared" si="9"/>
        <v>105.41048000000001</v>
      </c>
      <c r="K42" s="224">
        <f t="shared" si="8"/>
        <v>105.41048000000001</v>
      </c>
      <c r="L42" s="224">
        <f t="shared" si="8"/>
        <v>100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s="28" customFormat="1" ht="49.5" customHeight="1" x14ac:dyDescent="0.25">
      <c r="A43" s="255" t="s">
        <v>153</v>
      </c>
      <c r="B43" s="256" t="s">
        <v>215</v>
      </c>
      <c r="C43" s="257">
        <v>0</v>
      </c>
      <c r="D43" s="206" t="s">
        <v>25</v>
      </c>
      <c r="E43" s="258">
        <v>43040</v>
      </c>
      <c r="F43" s="257">
        <v>240</v>
      </c>
      <c r="G43" s="259" t="s">
        <v>16</v>
      </c>
      <c r="H43" s="260" t="s">
        <v>25</v>
      </c>
      <c r="I43" s="260" t="s">
        <v>187</v>
      </c>
      <c r="J43" s="225">
        <f>'Прил 2'!J99</f>
        <v>105.41048000000001</v>
      </c>
      <c r="K43" s="225">
        <f>'Прил 2'!K99</f>
        <v>105.41048000000001</v>
      </c>
      <c r="L43" s="225">
        <f>'Прил 2'!L99</f>
        <v>100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s="28" customFormat="1" ht="36.75" customHeight="1" x14ac:dyDescent="0.25">
      <c r="A44" s="106" t="s">
        <v>216</v>
      </c>
      <c r="B44" s="202" t="s">
        <v>215</v>
      </c>
      <c r="C44" s="251">
        <v>0</v>
      </c>
      <c r="D44" s="199" t="s">
        <v>25</v>
      </c>
      <c r="E44" s="251">
        <v>44206</v>
      </c>
      <c r="F44" s="251"/>
      <c r="G44" s="253"/>
      <c r="H44" s="253"/>
      <c r="I44" s="253"/>
      <c r="J44" s="224">
        <f>J45</f>
        <v>73.736999999999995</v>
      </c>
      <c r="K44" s="224">
        <f t="shared" ref="K44:L48" si="10">K45</f>
        <v>73.736999999999995</v>
      </c>
      <c r="L44" s="224">
        <f t="shared" si="10"/>
        <v>100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s="28" customFormat="1" ht="40.5" customHeight="1" x14ac:dyDescent="0.25">
      <c r="A45" s="246" t="s">
        <v>92</v>
      </c>
      <c r="B45" s="202" t="s">
        <v>215</v>
      </c>
      <c r="C45" s="251">
        <v>0</v>
      </c>
      <c r="D45" s="199" t="s">
        <v>25</v>
      </c>
      <c r="E45" s="202" t="s">
        <v>227</v>
      </c>
      <c r="F45" s="199" t="s">
        <v>94</v>
      </c>
      <c r="G45" s="199"/>
      <c r="H45" s="199"/>
      <c r="I45" s="199"/>
      <c r="J45" s="224">
        <f>J46</f>
        <v>73.736999999999995</v>
      </c>
      <c r="K45" s="224">
        <f t="shared" si="10"/>
        <v>73.736999999999995</v>
      </c>
      <c r="L45" s="224">
        <f t="shared" si="10"/>
        <v>100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s="28" customFormat="1" ht="49.5" customHeight="1" x14ac:dyDescent="0.25">
      <c r="A46" s="246" t="s">
        <v>93</v>
      </c>
      <c r="B46" s="202" t="s">
        <v>215</v>
      </c>
      <c r="C46" s="251">
        <v>0</v>
      </c>
      <c r="D46" s="199" t="s">
        <v>25</v>
      </c>
      <c r="E46" s="202" t="s">
        <v>227</v>
      </c>
      <c r="F46" s="199" t="s">
        <v>95</v>
      </c>
      <c r="G46" s="199"/>
      <c r="H46" s="199"/>
      <c r="I46" s="199"/>
      <c r="J46" s="224">
        <f>J47</f>
        <v>73.736999999999995</v>
      </c>
      <c r="K46" s="224">
        <f t="shared" si="10"/>
        <v>73.736999999999995</v>
      </c>
      <c r="L46" s="224">
        <f t="shared" si="10"/>
        <v>100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s="28" customFormat="1" ht="21.75" customHeight="1" x14ac:dyDescent="0.25">
      <c r="A47" s="249" t="s">
        <v>50</v>
      </c>
      <c r="B47" s="202" t="s">
        <v>215</v>
      </c>
      <c r="C47" s="251">
        <v>0</v>
      </c>
      <c r="D47" s="199" t="s">
        <v>25</v>
      </c>
      <c r="E47" s="202" t="s">
        <v>227</v>
      </c>
      <c r="F47" s="251">
        <v>240</v>
      </c>
      <c r="G47" s="252" t="s">
        <v>16</v>
      </c>
      <c r="H47" s="253"/>
      <c r="I47" s="253"/>
      <c r="J47" s="224">
        <f>J48</f>
        <v>73.736999999999995</v>
      </c>
      <c r="K47" s="224">
        <f t="shared" si="10"/>
        <v>73.736999999999995</v>
      </c>
      <c r="L47" s="224">
        <f t="shared" si="10"/>
        <v>100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s="28" customFormat="1" ht="21.75" customHeight="1" x14ac:dyDescent="0.25">
      <c r="A48" s="254" t="s">
        <v>51</v>
      </c>
      <c r="B48" s="202" t="s">
        <v>215</v>
      </c>
      <c r="C48" s="251">
        <v>0</v>
      </c>
      <c r="D48" s="199" t="s">
        <v>25</v>
      </c>
      <c r="E48" s="250">
        <v>44206</v>
      </c>
      <c r="F48" s="251">
        <v>240</v>
      </c>
      <c r="G48" s="252" t="s">
        <v>16</v>
      </c>
      <c r="H48" s="253" t="s">
        <v>25</v>
      </c>
      <c r="I48" s="253"/>
      <c r="J48" s="224">
        <f>J49</f>
        <v>73.736999999999995</v>
      </c>
      <c r="K48" s="224">
        <f t="shared" si="10"/>
        <v>73.736999999999995</v>
      </c>
      <c r="L48" s="224">
        <f t="shared" si="10"/>
        <v>100</v>
      </c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s="28" customFormat="1" ht="49.5" customHeight="1" x14ac:dyDescent="0.25">
      <c r="A49" s="255" t="s">
        <v>153</v>
      </c>
      <c r="B49" s="256" t="s">
        <v>215</v>
      </c>
      <c r="C49" s="257">
        <v>0</v>
      </c>
      <c r="D49" s="206" t="s">
        <v>25</v>
      </c>
      <c r="E49" s="258">
        <v>44206</v>
      </c>
      <c r="F49" s="257">
        <v>240</v>
      </c>
      <c r="G49" s="259" t="s">
        <v>16</v>
      </c>
      <c r="H49" s="260" t="s">
        <v>25</v>
      </c>
      <c r="I49" s="260" t="s">
        <v>187</v>
      </c>
      <c r="J49" s="225">
        <f>'Прил 2'!J102</f>
        <v>73.736999999999995</v>
      </c>
      <c r="K49" s="225">
        <f>'Прил 2'!K102</f>
        <v>73.736999999999995</v>
      </c>
      <c r="L49" s="225">
        <f>'Прил 2'!L102</f>
        <v>100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s="28" customFormat="1" ht="49.5" customHeight="1" x14ac:dyDescent="0.25">
      <c r="A50" s="106" t="s">
        <v>219</v>
      </c>
      <c r="B50" s="202" t="s">
        <v>215</v>
      </c>
      <c r="C50" s="251">
        <v>0</v>
      </c>
      <c r="D50" s="199" t="s">
        <v>14</v>
      </c>
      <c r="E50" s="251"/>
      <c r="F50" s="251"/>
      <c r="G50" s="253"/>
      <c r="H50" s="253"/>
      <c r="I50" s="253"/>
      <c r="J50" s="224">
        <f t="shared" ref="J50:J55" si="11">J51</f>
        <v>15.7</v>
      </c>
      <c r="K50" s="224">
        <f t="shared" ref="K50:L55" si="12">K51</f>
        <v>15.7</v>
      </c>
      <c r="L50" s="224">
        <f t="shared" si="12"/>
        <v>100</v>
      </c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s="28" customFormat="1" ht="36" customHeight="1" x14ac:dyDescent="0.25">
      <c r="A51" s="106" t="s">
        <v>216</v>
      </c>
      <c r="B51" s="202" t="s">
        <v>215</v>
      </c>
      <c r="C51" s="251">
        <v>0</v>
      </c>
      <c r="D51" s="199" t="s">
        <v>14</v>
      </c>
      <c r="E51" s="251">
        <v>44206</v>
      </c>
      <c r="F51" s="251"/>
      <c r="G51" s="253"/>
      <c r="H51" s="253"/>
      <c r="I51" s="253"/>
      <c r="J51" s="224">
        <f t="shared" si="11"/>
        <v>15.7</v>
      </c>
      <c r="K51" s="224">
        <f t="shared" si="12"/>
        <v>15.7</v>
      </c>
      <c r="L51" s="224">
        <f t="shared" si="12"/>
        <v>100</v>
      </c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1:53" s="28" customFormat="1" ht="36.75" customHeight="1" x14ac:dyDescent="0.25">
      <c r="A52" s="246" t="s">
        <v>92</v>
      </c>
      <c r="B52" s="202" t="s">
        <v>215</v>
      </c>
      <c r="C52" s="251">
        <v>0</v>
      </c>
      <c r="D52" s="199" t="s">
        <v>14</v>
      </c>
      <c r="E52" s="202" t="s">
        <v>227</v>
      </c>
      <c r="F52" s="199" t="s">
        <v>94</v>
      </c>
      <c r="G52" s="199"/>
      <c r="H52" s="199"/>
      <c r="I52" s="199"/>
      <c r="J52" s="224">
        <f t="shared" si="11"/>
        <v>15.7</v>
      </c>
      <c r="K52" s="224">
        <f t="shared" si="12"/>
        <v>15.7</v>
      </c>
      <c r="L52" s="224">
        <f t="shared" si="12"/>
        <v>100</v>
      </c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1:53" s="28" customFormat="1" ht="39" customHeight="1" x14ac:dyDescent="0.25">
      <c r="A53" s="246" t="s">
        <v>93</v>
      </c>
      <c r="B53" s="202" t="s">
        <v>215</v>
      </c>
      <c r="C53" s="251">
        <v>0</v>
      </c>
      <c r="D53" s="199" t="s">
        <v>14</v>
      </c>
      <c r="E53" s="202" t="s">
        <v>227</v>
      </c>
      <c r="F53" s="199" t="s">
        <v>95</v>
      </c>
      <c r="G53" s="199"/>
      <c r="H53" s="199"/>
      <c r="I53" s="199"/>
      <c r="J53" s="224">
        <f t="shared" si="11"/>
        <v>15.7</v>
      </c>
      <c r="K53" s="224">
        <f t="shared" si="12"/>
        <v>15.7</v>
      </c>
      <c r="L53" s="224">
        <f t="shared" si="12"/>
        <v>100</v>
      </c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1:53" s="28" customFormat="1" ht="19.5" customHeight="1" x14ac:dyDescent="0.25">
      <c r="A54" s="249" t="s">
        <v>50</v>
      </c>
      <c r="B54" s="202" t="s">
        <v>215</v>
      </c>
      <c r="C54" s="251">
        <v>0</v>
      </c>
      <c r="D54" s="199" t="s">
        <v>14</v>
      </c>
      <c r="E54" s="202" t="s">
        <v>227</v>
      </c>
      <c r="F54" s="251">
        <v>240</v>
      </c>
      <c r="G54" s="252" t="s">
        <v>16</v>
      </c>
      <c r="H54" s="253"/>
      <c r="I54" s="253"/>
      <c r="J54" s="224">
        <f t="shared" si="11"/>
        <v>15.7</v>
      </c>
      <c r="K54" s="224">
        <f t="shared" si="12"/>
        <v>15.7</v>
      </c>
      <c r="L54" s="224">
        <f t="shared" si="12"/>
        <v>100</v>
      </c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1:53" s="28" customFormat="1" ht="24.75" customHeight="1" x14ac:dyDescent="0.25">
      <c r="A55" s="254" t="s">
        <v>51</v>
      </c>
      <c r="B55" s="202" t="s">
        <v>215</v>
      </c>
      <c r="C55" s="251">
        <v>0</v>
      </c>
      <c r="D55" s="199" t="s">
        <v>14</v>
      </c>
      <c r="E55" s="250">
        <v>44206</v>
      </c>
      <c r="F55" s="251">
        <v>240</v>
      </c>
      <c r="G55" s="252" t="s">
        <v>16</v>
      </c>
      <c r="H55" s="253" t="s">
        <v>25</v>
      </c>
      <c r="I55" s="253"/>
      <c r="J55" s="224">
        <f t="shared" si="11"/>
        <v>15.7</v>
      </c>
      <c r="K55" s="224">
        <f t="shared" si="12"/>
        <v>15.7</v>
      </c>
      <c r="L55" s="224">
        <f t="shared" si="12"/>
        <v>100</v>
      </c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1:53" s="28" customFormat="1" ht="49.5" customHeight="1" x14ac:dyDescent="0.25">
      <c r="A56" s="255" t="s">
        <v>153</v>
      </c>
      <c r="B56" s="256" t="s">
        <v>215</v>
      </c>
      <c r="C56" s="257">
        <v>0</v>
      </c>
      <c r="D56" s="206" t="s">
        <v>14</v>
      </c>
      <c r="E56" s="258">
        <v>44206</v>
      </c>
      <c r="F56" s="257">
        <v>240</v>
      </c>
      <c r="G56" s="259" t="s">
        <v>16</v>
      </c>
      <c r="H56" s="260" t="s">
        <v>25</v>
      </c>
      <c r="I56" s="260" t="s">
        <v>187</v>
      </c>
      <c r="J56" s="225">
        <f>'Прил 2'!J106</f>
        <v>15.7</v>
      </c>
      <c r="K56" s="225">
        <f>'Прил 2'!K106</f>
        <v>15.7</v>
      </c>
      <c r="L56" s="225">
        <f>'Прил 2'!L106</f>
        <v>100</v>
      </c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1:53" s="28" customFormat="1" ht="67.5" customHeight="1" x14ac:dyDescent="0.25">
      <c r="A57" s="70" t="s">
        <v>193</v>
      </c>
      <c r="B57" s="5" t="s">
        <v>190</v>
      </c>
      <c r="C57" s="65"/>
      <c r="D57" s="65"/>
      <c r="E57" s="65"/>
      <c r="F57" s="84"/>
      <c r="G57" s="88"/>
      <c r="H57" s="88"/>
      <c r="I57" s="88"/>
      <c r="J57" s="224">
        <f t="shared" ref="J57:J62" si="13">J58</f>
        <v>0.5</v>
      </c>
      <c r="K57" s="224">
        <f t="shared" ref="K57:L62" si="14">K58</f>
        <v>0</v>
      </c>
      <c r="L57" s="224">
        <f t="shared" si="14"/>
        <v>0</v>
      </c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1:53" s="28" customFormat="1" ht="33" customHeight="1" x14ac:dyDescent="0.25">
      <c r="A58" s="70" t="s">
        <v>191</v>
      </c>
      <c r="B58" s="5" t="s">
        <v>190</v>
      </c>
      <c r="C58" s="65" t="s">
        <v>165</v>
      </c>
      <c r="D58" s="65" t="s">
        <v>165</v>
      </c>
      <c r="E58" s="65" t="s">
        <v>192</v>
      </c>
      <c r="F58" s="84"/>
      <c r="G58" s="88"/>
      <c r="H58" s="88"/>
      <c r="I58" s="88"/>
      <c r="J58" s="224">
        <f t="shared" si="13"/>
        <v>0.5</v>
      </c>
      <c r="K58" s="224">
        <f t="shared" si="14"/>
        <v>0</v>
      </c>
      <c r="L58" s="224">
        <f t="shared" si="14"/>
        <v>0</v>
      </c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1:53" s="28" customFormat="1" ht="34.5" customHeight="1" x14ac:dyDescent="0.25">
      <c r="A59" s="70" t="s">
        <v>92</v>
      </c>
      <c r="B59" s="5" t="s">
        <v>190</v>
      </c>
      <c r="C59" s="5" t="s">
        <v>165</v>
      </c>
      <c r="D59" s="5" t="s">
        <v>32</v>
      </c>
      <c r="E59" s="5" t="s">
        <v>192</v>
      </c>
      <c r="F59" s="5" t="s">
        <v>94</v>
      </c>
      <c r="G59" s="88"/>
      <c r="H59" s="88"/>
      <c r="I59" s="88"/>
      <c r="J59" s="224">
        <f t="shared" si="13"/>
        <v>0.5</v>
      </c>
      <c r="K59" s="224">
        <f t="shared" si="14"/>
        <v>0</v>
      </c>
      <c r="L59" s="224">
        <f t="shared" si="14"/>
        <v>0</v>
      </c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1:53" s="28" customFormat="1" ht="36" customHeight="1" x14ac:dyDescent="0.25">
      <c r="A60" s="70" t="s">
        <v>93</v>
      </c>
      <c r="B60" s="5" t="s">
        <v>190</v>
      </c>
      <c r="C60" s="5" t="s">
        <v>165</v>
      </c>
      <c r="D60" s="5" t="s">
        <v>32</v>
      </c>
      <c r="E60" s="5" t="s">
        <v>192</v>
      </c>
      <c r="F60" s="5" t="s">
        <v>95</v>
      </c>
      <c r="G60" s="88"/>
      <c r="H60" s="88"/>
      <c r="I60" s="88"/>
      <c r="J60" s="224">
        <f t="shared" si="13"/>
        <v>0.5</v>
      </c>
      <c r="K60" s="224">
        <f t="shared" si="14"/>
        <v>0</v>
      </c>
      <c r="L60" s="224">
        <f t="shared" si="14"/>
        <v>0</v>
      </c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1:53" s="28" customFormat="1" ht="17.25" customHeight="1" x14ac:dyDescent="0.25">
      <c r="A61" s="111" t="s">
        <v>12</v>
      </c>
      <c r="B61" s="5" t="s">
        <v>190</v>
      </c>
      <c r="C61" s="5" t="s">
        <v>165</v>
      </c>
      <c r="D61" s="5" t="s">
        <v>32</v>
      </c>
      <c r="E61" s="5" t="s">
        <v>192</v>
      </c>
      <c r="F61" s="5" t="s">
        <v>95</v>
      </c>
      <c r="G61" s="65" t="s">
        <v>13</v>
      </c>
      <c r="H61" s="88"/>
      <c r="I61" s="88"/>
      <c r="J61" s="224">
        <f t="shared" si="13"/>
        <v>0.5</v>
      </c>
      <c r="K61" s="224">
        <f t="shared" si="14"/>
        <v>0</v>
      </c>
      <c r="L61" s="224">
        <f t="shared" si="14"/>
        <v>0</v>
      </c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1:53" s="28" customFormat="1" ht="23.25" customHeight="1" x14ac:dyDescent="0.25">
      <c r="A62" s="111" t="s">
        <v>186</v>
      </c>
      <c r="B62" s="5" t="s">
        <v>190</v>
      </c>
      <c r="C62" s="5" t="s">
        <v>165</v>
      </c>
      <c r="D62" s="5" t="s">
        <v>32</v>
      </c>
      <c r="E62" s="5" t="s">
        <v>192</v>
      </c>
      <c r="F62" s="5" t="s">
        <v>95</v>
      </c>
      <c r="G62" s="65" t="s">
        <v>13</v>
      </c>
      <c r="H62" s="65" t="s">
        <v>28</v>
      </c>
      <c r="I62" s="88"/>
      <c r="J62" s="224">
        <f t="shared" si="13"/>
        <v>0.5</v>
      </c>
      <c r="K62" s="224">
        <f t="shared" si="14"/>
        <v>0</v>
      </c>
      <c r="L62" s="224">
        <f t="shared" si="14"/>
        <v>0</v>
      </c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1:53" s="28" customFormat="1" ht="49.5" customHeight="1" x14ac:dyDescent="0.25">
      <c r="A63" s="205" t="s">
        <v>153</v>
      </c>
      <c r="B63" s="208" t="s">
        <v>190</v>
      </c>
      <c r="C63" s="74" t="s">
        <v>165</v>
      </c>
      <c r="D63" s="88" t="s">
        <v>32</v>
      </c>
      <c r="E63" s="76">
        <v>42300</v>
      </c>
      <c r="F63" s="74" t="s">
        <v>95</v>
      </c>
      <c r="G63" s="209" t="s">
        <v>13</v>
      </c>
      <c r="H63" s="210" t="s">
        <v>134</v>
      </c>
      <c r="I63" s="88">
        <v>911</v>
      </c>
      <c r="J63" s="225">
        <f>'Прил 2'!J55</f>
        <v>0.5</v>
      </c>
      <c r="K63" s="225">
        <f>'Прил 2'!K55</f>
        <v>0</v>
      </c>
      <c r="L63" s="225">
        <f>'Прил 2'!L55</f>
        <v>0</v>
      </c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1:53" s="28" customFormat="1" ht="85.5" customHeight="1" x14ac:dyDescent="0.25">
      <c r="A64" s="106" t="s">
        <v>232</v>
      </c>
      <c r="B64" s="5" t="s">
        <v>228</v>
      </c>
      <c r="C64" s="5"/>
      <c r="D64" s="65"/>
      <c r="E64" s="72"/>
      <c r="F64" s="5"/>
      <c r="G64" s="5"/>
      <c r="H64" s="5"/>
      <c r="I64" s="88"/>
      <c r="J64" s="224">
        <f t="shared" ref="J64:J70" si="15">J65</f>
        <v>307.53967999999998</v>
      </c>
      <c r="K64" s="224">
        <f t="shared" ref="K64:L70" si="16">K65</f>
        <v>307.53967999999998</v>
      </c>
      <c r="L64" s="224">
        <f t="shared" si="16"/>
        <v>100</v>
      </c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1:53" s="28" customFormat="1" ht="19.5" customHeight="1" x14ac:dyDescent="0.25">
      <c r="A65" s="113" t="s">
        <v>229</v>
      </c>
      <c r="B65" s="5" t="s">
        <v>228</v>
      </c>
      <c r="C65" s="5" t="s">
        <v>165</v>
      </c>
      <c r="D65" s="65" t="s">
        <v>13</v>
      </c>
      <c r="E65" s="72"/>
      <c r="F65" s="5"/>
      <c r="G65" s="5"/>
      <c r="H65" s="5"/>
      <c r="I65" s="88"/>
      <c r="J65" s="224">
        <f t="shared" si="15"/>
        <v>307.53967999999998</v>
      </c>
      <c r="K65" s="224">
        <f t="shared" si="16"/>
        <v>307.53967999999998</v>
      </c>
      <c r="L65" s="224">
        <f t="shared" si="16"/>
        <v>100</v>
      </c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1:53" s="28" customFormat="1" ht="94.5" customHeight="1" x14ac:dyDescent="0.25">
      <c r="A66" s="262" t="s">
        <v>230</v>
      </c>
      <c r="B66" s="5" t="s">
        <v>228</v>
      </c>
      <c r="C66" s="72">
        <v>0</v>
      </c>
      <c r="D66" s="65" t="s">
        <v>13</v>
      </c>
      <c r="E66" s="65" t="s">
        <v>231</v>
      </c>
      <c r="F66" s="72"/>
      <c r="G66" s="65"/>
      <c r="H66" s="158"/>
      <c r="I66" s="88"/>
      <c r="J66" s="224">
        <f t="shared" si="15"/>
        <v>307.53967999999998</v>
      </c>
      <c r="K66" s="224">
        <f t="shared" si="16"/>
        <v>307.53967999999998</v>
      </c>
      <c r="L66" s="224">
        <f t="shared" si="16"/>
        <v>100</v>
      </c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1:53" s="28" customFormat="1" ht="36" customHeight="1" x14ac:dyDescent="0.25">
      <c r="A67" s="70" t="s">
        <v>93</v>
      </c>
      <c r="B67" s="67" t="s">
        <v>228</v>
      </c>
      <c r="C67" s="72">
        <v>0</v>
      </c>
      <c r="D67" s="65" t="s">
        <v>13</v>
      </c>
      <c r="E67" s="65" t="s">
        <v>231</v>
      </c>
      <c r="F67" s="72">
        <v>200</v>
      </c>
      <c r="G67" s="68"/>
      <c r="H67" s="158"/>
      <c r="I67" s="88"/>
      <c r="J67" s="224">
        <f t="shared" si="15"/>
        <v>307.53967999999998</v>
      </c>
      <c r="K67" s="224">
        <f t="shared" si="16"/>
        <v>307.53967999999998</v>
      </c>
      <c r="L67" s="224">
        <f t="shared" si="16"/>
        <v>100</v>
      </c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1:53" s="28" customFormat="1" ht="18.75" customHeight="1" x14ac:dyDescent="0.25">
      <c r="A68" s="70" t="s">
        <v>37</v>
      </c>
      <c r="B68" s="67" t="s">
        <v>228</v>
      </c>
      <c r="C68" s="72">
        <v>0</v>
      </c>
      <c r="D68" s="65" t="s">
        <v>13</v>
      </c>
      <c r="E68" s="65" t="s">
        <v>231</v>
      </c>
      <c r="F68" s="72">
        <v>240</v>
      </c>
      <c r="G68" s="68"/>
      <c r="H68" s="158"/>
      <c r="I68" s="88"/>
      <c r="J68" s="224">
        <f t="shared" si="15"/>
        <v>307.53967999999998</v>
      </c>
      <c r="K68" s="224">
        <f t="shared" si="16"/>
        <v>307.53967999999998</v>
      </c>
      <c r="L68" s="224">
        <f t="shared" si="16"/>
        <v>100</v>
      </c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1:53" s="28" customFormat="1" ht="18.75" customHeight="1" x14ac:dyDescent="0.25">
      <c r="A69" s="240" t="s">
        <v>48</v>
      </c>
      <c r="B69" s="67" t="s">
        <v>228</v>
      </c>
      <c r="C69" s="72">
        <v>0</v>
      </c>
      <c r="D69" s="65" t="s">
        <v>13</v>
      </c>
      <c r="E69" s="65" t="s">
        <v>231</v>
      </c>
      <c r="F69" s="72">
        <v>240</v>
      </c>
      <c r="G69" s="68" t="s">
        <v>14</v>
      </c>
      <c r="H69" s="158"/>
      <c r="I69" s="88"/>
      <c r="J69" s="224">
        <f t="shared" si="15"/>
        <v>307.53967999999998</v>
      </c>
      <c r="K69" s="224">
        <f t="shared" si="16"/>
        <v>307.53967999999998</v>
      </c>
      <c r="L69" s="224">
        <f t="shared" si="16"/>
        <v>100</v>
      </c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1:53" s="28" customFormat="1" ht="19.5" customHeight="1" x14ac:dyDescent="0.25">
      <c r="A70" s="240" t="s">
        <v>210</v>
      </c>
      <c r="B70" s="67" t="s">
        <v>228</v>
      </c>
      <c r="C70" s="72">
        <v>0</v>
      </c>
      <c r="D70" s="65" t="s">
        <v>13</v>
      </c>
      <c r="E70" s="65" t="s">
        <v>231</v>
      </c>
      <c r="F70" s="72">
        <v>240</v>
      </c>
      <c r="G70" s="68" t="s">
        <v>14</v>
      </c>
      <c r="H70" s="158" t="s">
        <v>134</v>
      </c>
      <c r="I70" s="88"/>
      <c r="J70" s="224">
        <f t="shared" si="15"/>
        <v>307.53967999999998</v>
      </c>
      <c r="K70" s="224">
        <f t="shared" si="16"/>
        <v>307.53967999999998</v>
      </c>
      <c r="L70" s="224">
        <f t="shared" si="16"/>
        <v>100</v>
      </c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1:53" s="28" customFormat="1" ht="49.5" customHeight="1" x14ac:dyDescent="0.25">
      <c r="A71" s="205" t="s">
        <v>153</v>
      </c>
      <c r="B71" s="74" t="s">
        <v>228</v>
      </c>
      <c r="C71" s="74" t="s">
        <v>165</v>
      </c>
      <c r="D71" s="74" t="s">
        <v>13</v>
      </c>
      <c r="E71" s="88" t="s">
        <v>231</v>
      </c>
      <c r="F71" s="74" t="s">
        <v>95</v>
      </c>
      <c r="G71" s="88" t="s">
        <v>14</v>
      </c>
      <c r="H71" s="88" t="s">
        <v>134</v>
      </c>
      <c r="I71" s="88" t="s">
        <v>187</v>
      </c>
      <c r="J71" s="225">
        <f>'Прил 2'!J86</f>
        <v>307.53967999999998</v>
      </c>
      <c r="K71" s="225">
        <f>'Прил 2'!K86</f>
        <v>307.53967999999998</v>
      </c>
      <c r="L71" s="225">
        <f>'Прил 2'!L86</f>
        <v>100</v>
      </c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1:53" ht="17.25" customHeight="1" x14ac:dyDescent="0.25">
      <c r="A72" s="78" t="s">
        <v>133</v>
      </c>
      <c r="B72" s="67" t="s">
        <v>30</v>
      </c>
      <c r="C72" s="5"/>
      <c r="D72" s="65"/>
      <c r="E72" s="90"/>
      <c r="F72" s="65"/>
      <c r="G72" s="156"/>
      <c r="H72" s="157"/>
      <c r="I72" s="158"/>
      <c r="J72" s="101">
        <f>J73+J86</f>
        <v>3115.3028300000005</v>
      </c>
      <c r="K72" s="101">
        <f>K73+K86</f>
        <v>3102.0741699999999</v>
      </c>
      <c r="L72" s="101">
        <f>K72/J72*100</f>
        <v>99.575365198124231</v>
      </c>
      <c r="M72" s="63"/>
      <c r="N72" s="63"/>
      <c r="O72" s="63"/>
    </row>
    <row r="73" spans="1:53" ht="15.75" x14ac:dyDescent="0.25">
      <c r="A73" s="111" t="s">
        <v>128</v>
      </c>
      <c r="B73" s="67">
        <v>65</v>
      </c>
      <c r="C73" s="5">
        <v>1</v>
      </c>
      <c r="D73" s="74"/>
      <c r="E73" s="80"/>
      <c r="F73" s="74"/>
      <c r="G73" s="156"/>
      <c r="H73" s="157"/>
      <c r="I73" s="158"/>
      <c r="J73" s="101">
        <f>J74+J80</f>
        <v>944.72090000000003</v>
      </c>
      <c r="K73" s="101">
        <f>K74+K80</f>
        <v>944.72090000000003</v>
      </c>
      <c r="L73" s="101">
        <f t="shared" ref="L73" si="17">L74</f>
        <v>100</v>
      </c>
    </row>
    <row r="74" spans="1:53" ht="31.5" x14ac:dyDescent="0.25">
      <c r="A74" s="111" t="s">
        <v>31</v>
      </c>
      <c r="B74" s="68" t="s">
        <v>30</v>
      </c>
      <c r="C74" s="65" t="s">
        <v>20</v>
      </c>
      <c r="D74" s="65" t="s">
        <v>32</v>
      </c>
      <c r="E74" s="90" t="s">
        <v>33</v>
      </c>
      <c r="F74" s="65"/>
      <c r="G74" s="68"/>
      <c r="H74" s="65"/>
      <c r="I74" s="65"/>
      <c r="J74" s="101">
        <f>J77</f>
        <v>436.61959999999999</v>
      </c>
      <c r="K74" s="101">
        <f>K77</f>
        <v>436.61959999999999</v>
      </c>
      <c r="L74" s="226">
        <f>L77</f>
        <v>100</v>
      </c>
    </row>
    <row r="75" spans="1:53" ht="78.75" x14ac:dyDescent="0.25">
      <c r="A75" s="100" t="s">
        <v>96</v>
      </c>
      <c r="B75" s="67">
        <v>65</v>
      </c>
      <c r="C75" s="5">
        <v>1</v>
      </c>
      <c r="D75" s="65" t="s">
        <v>32</v>
      </c>
      <c r="E75" s="66">
        <v>41150</v>
      </c>
      <c r="F75" s="65" t="s">
        <v>98</v>
      </c>
      <c r="G75" s="65"/>
      <c r="H75" s="65"/>
      <c r="I75" s="65"/>
      <c r="J75" s="101">
        <f>J76</f>
        <v>436.61959999999999</v>
      </c>
      <c r="K75" s="101">
        <f t="shared" ref="K75:L75" si="18">K76</f>
        <v>436.61959999999999</v>
      </c>
      <c r="L75" s="101">
        <f t="shared" si="18"/>
        <v>100</v>
      </c>
    </row>
    <row r="76" spans="1:53" ht="31.5" x14ac:dyDescent="0.25">
      <c r="A76" s="100" t="s">
        <v>97</v>
      </c>
      <c r="B76" s="67">
        <v>65</v>
      </c>
      <c r="C76" s="5">
        <v>1</v>
      </c>
      <c r="D76" s="65" t="s">
        <v>32</v>
      </c>
      <c r="E76" s="66">
        <v>41150</v>
      </c>
      <c r="F76" s="65" t="s">
        <v>99</v>
      </c>
      <c r="G76" s="65"/>
      <c r="H76" s="65"/>
      <c r="I76" s="65"/>
      <c r="J76" s="101">
        <f>J77</f>
        <v>436.61959999999999</v>
      </c>
      <c r="K76" s="101">
        <f t="shared" ref="K76:L76" si="19">K77</f>
        <v>436.61959999999999</v>
      </c>
      <c r="L76" s="101">
        <f t="shared" si="19"/>
        <v>100</v>
      </c>
    </row>
    <row r="77" spans="1:53" ht="15.75" x14ac:dyDescent="0.25">
      <c r="A77" s="111" t="s">
        <v>12</v>
      </c>
      <c r="B77" s="67">
        <v>65</v>
      </c>
      <c r="C77" s="5">
        <v>1</v>
      </c>
      <c r="D77" s="65" t="s">
        <v>32</v>
      </c>
      <c r="E77" s="66">
        <v>41150</v>
      </c>
      <c r="F77" s="5" t="s">
        <v>99</v>
      </c>
      <c r="G77" s="159" t="s">
        <v>13</v>
      </c>
      <c r="H77" s="160"/>
      <c r="I77" s="65"/>
      <c r="J77" s="101">
        <f>J78</f>
        <v>436.61959999999999</v>
      </c>
      <c r="K77" s="101">
        <f t="shared" ref="K77:L78" si="20">K78</f>
        <v>436.61959999999999</v>
      </c>
      <c r="L77" s="226">
        <f t="shared" si="20"/>
        <v>100</v>
      </c>
    </row>
    <row r="78" spans="1:53" ht="47.25" x14ac:dyDescent="0.25">
      <c r="A78" s="111" t="s">
        <v>29</v>
      </c>
      <c r="B78" s="67">
        <v>65</v>
      </c>
      <c r="C78" s="5">
        <v>1</v>
      </c>
      <c r="D78" s="65" t="s">
        <v>32</v>
      </c>
      <c r="E78" s="66">
        <v>41150</v>
      </c>
      <c r="F78" s="5" t="s">
        <v>99</v>
      </c>
      <c r="G78" s="161" t="s">
        <v>13</v>
      </c>
      <c r="H78" s="162" t="s">
        <v>24</v>
      </c>
      <c r="I78" s="65"/>
      <c r="J78" s="101">
        <f>J79</f>
        <v>436.61959999999999</v>
      </c>
      <c r="K78" s="101">
        <f t="shared" si="20"/>
        <v>436.61959999999999</v>
      </c>
      <c r="L78" s="226">
        <f t="shared" si="20"/>
        <v>100</v>
      </c>
    </row>
    <row r="79" spans="1:53" ht="47.25" x14ac:dyDescent="0.25">
      <c r="A79" s="205" t="s">
        <v>153</v>
      </c>
      <c r="B79" s="208">
        <v>65</v>
      </c>
      <c r="C79" s="74">
        <v>1</v>
      </c>
      <c r="D79" s="88" t="s">
        <v>32</v>
      </c>
      <c r="E79" s="80" t="s">
        <v>33</v>
      </c>
      <c r="F79" s="74" t="s">
        <v>99</v>
      </c>
      <c r="G79" s="209" t="s">
        <v>13</v>
      </c>
      <c r="H79" s="210" t="s">
        <v>24</v>
      </c>
      <c r="I79" s="88">
        <v>911</v>
      </c>
      <c r="J79" s="227">
        <f>'Прил 2'!J15</f>
        <v>436.61959999999999</v>
      </c>
      <c r="K79" s="227">
        <f>'Прил 2'!K15</f>
        <v>436.61959999999999</v>
      </c>
      <c r="L79" s="227">
        <f>'Прил 2'!L15</f>
        <v>100</v>
      </c>
    </row>
    <row r="80" spans="1:53" ht="70.5" customHeight="1" x14ac:dyDescent="0.25">
      <c r="A80" s="198" t="s">
        <v>184</v>
      </c>
      <c r="B80" s="64" t="s">
        <v>30</v>
      </c>
      <c r="C80" s="5" t="s">
        <v>20</v>
      </c>
      <c r="D80" s="65" t="s">
        <v>32</v>
      </c>
      <c r="E80" s="66" t="s">
        <v>185</v>
      </c>
      <c r="F80" s="5"/>
      <c r="G80" s="5"/>
      <c r="H80" s="5"/>
      <c r="I80" s="65"/>
      <c r="J80" s="101">
        <f>J81</f>
        <v>508.10129999999998</v>
      </c>
      <c r="K80" s="101">
        <f t="shared" ref="K80:L84" si="21">K81</f>
        <v>508.10129999999998</v>
      </c>
      <c r="L80" s="101">
        <f t="shared" si="21"/>
        <v>100</v>
      </c>
    </row>
    <row r="81" spans="1:12" ht="33.75" customHeight="1" x14ac:dyDescent="0.25">
      <c r="A81" s="201" t="s">
        <v>96</v>
      </c>
      <c r="B81" s="64" t="s">
        <v>30</v>
      </c>
      <c r="C81" s="5" t="s">
        <v>20</v>
      </c>
      <c r="D81" s="65" t="s">
        <v>32</v>
      </c>
      <c r="E81" s="66" t="s">
        <v>185</v>
      </c>
      <c r="F81" s="5" t="s">
        <v>98</v>
      </c>
      <c r="G81" s="5"/>
      <c r="H81" s="5"/>
      <c r="I81" s="65"/>
      <c r="J81" s="101">
        <f>J82</f>
        <v>508.10129999999998</v>
      </c>
      <c r="K81" s="101">
        <f t="shared" si="21"/>
        <v>508.10129999999998</v>
      </c>
      <c r="L81" s="101">
        <f t="shared" si="21"/>
        <v>100</v>
      </c>
    </row>
    <row r="82" spans="1:12" ht="36" customHeight="1" x14ac:dyDescent="0.25">
      <c r="A82" s="201" t="s">
        <v>97</v>
      </c>
      <c r="B82" s="64" t="s">
        <v>30</v>
      </c>
      <c r="C82" s="5" t="s">
        <v>20</v>
      </c>
      <c r="D82" s="65" t="s">
        <v>32</v>
      </c>
      <c r="E82" s="66" t="s">
        <v>185</v>
      </c>
      <c r="F82" s="5" t="s">
        <v>99</v>
      </c>
      <c r="G82" s="5"/>
      <c r="H82" s="5"/>
      <c r="I82" s="65"/>
      <c r="J82" s="101">
        <f>J83</f>
        <v>508.10129999999998</v>
      </c>
      <c r="K82" s="101">
        <f t="shared" si="21"/>
        <v>508.10129999999998</v>
      </c>
      <c r="L82" s="101">
        <f t="shared" si="21"/>
        <v>100</v>
      </c>
    </row>
    <row r="83" spans="1:12" ht="22.5" customHeight="1" x14ac:dyDescent="0.25">
      <c r="A83" s="207" t="s">
        <v>12</v>
      </c>
      <c r="B83" s="64" t="s">
        <v>30</v>
      </c>
      <c r="C83" s="5" t="s">
        <v>20</v>
      </c>
      <c r="D83" s="65" t="s">
        <v>32</v>
      </c>
      <c r="E83" s="66" t="s">
        <v>185</v>
      </c>
      <c r="F83" s="5" t="s">
        <v>99</v>
      </c>
      <c r="G83" s="5" t="s">
        <v>13</v>
      </c>
      <c r="H83" s="5"/>
      <c r="I83" s="65"/>
      <c r="J83" s="101">
        <f>J84</f>
        <v>508.10129999999998</v>
      </c>
      <c r="K83" s="101">
        <f t="shared" si="21"/>
        <v>508.10129999999998</v>
      </c>
      <c r="L83" s="101">
        <f t="shared" si="21"/>
        <v>100</v>
      </c>
    </row>
    <row r="84" spans="1:12" ht="32.25" customHeight="1" x14ac:dyDescent="0.25">
      <c r="A84" s="207" t="s">
        <v>29</v>
      </c>
      <c r="B84" s="64" t="s">
        <v>30</v>
      </c>
      <c r="C84" s="5" t="s">
        <v>20</v>
      </c>
      <c r="D84" s="65" t="s">
        <v>32</v>
      </c>
      <c r="E84" s="66" t="s">
        <v>185</v>
      </c>
      <c r="F84" s="5" t="s">
        <v>99</v>
      </c>
      <c r="G84" s="5" t="s">
        <v>13</v>
      </c>
      <c r="H84" s="5" t="s">
        <v>24</v>
      </c>
      <c r="I84" s="65"/>
      <c r="J84" s="101">
        <f>J85</f>
        <v>508.10129999999998</v>
      </c>
      <c r="K84" s="101">
        <f t="shared" si="21"/>
        <v>508.10129999999998</v>
      </c>
      <c r="L84" s="101">
        <f t="shared" si="21"/>
        <v>100</v>
      </c>
    </row>
    <row r="85" spans="1:12" ht="32.25" customHeight="1" x14ac:dyDescent="0.25">
      <c r="A85" s="205" t="s">
        <v>153</v>
      </c>
      <c r="B85" s="81" t="s">
        <v>30</v>
      </c>
      <c r="C85" s="74" t="s">
        <v>20</v>
      </c>
      <c r="D85" s="88" t="s">
        <v>32</v>
      </c>
      <c r="E85" s="80" t="s">
        <v>185</v>
      </c>
      <c r="F85" s="74" t="s">
        <v>99</v>
      </c>
      <c r="G85" s="74" t="s">
        <v>13</v>
      </c>
      <c r="H85" s="74" t="s">
        <v>24</v>
      </c>
      <c r="I85" s="88" t="s">
        <v>187</v>
      </c>
      <c r="J85" s="227">
        <f>'Прил 2'!J18</f>
        <v>508.10129999999998</v>
      </c>
      <c r="K85" s="227">
        <f>'Прил 2'!K18</f>
        <v>508.10129999999998</v>
      </c>
      <c r="L85" s="227">
        <f>'Прил 2'!L18</f>
        <v>100</v>
      </c>
    </row>
    <row r="86" spans="1:12" ht="31.5" x14ac:dyDescent="0.25">
      <c r="A86" s="111" t="s">
        <v>131</v>
      </c>
      <c r="B86" s="64" t="s">
        <v>30</v>
      </c>
      <c r="C86" s="5" t="s">
        <v>21</v>
      </c>
      <c r="D86" s="65"/>
      <c r="E86" s="66"/>
      <c r="F86" s="5"/>
      <c r="G86" s="67"/>
      <c r="H86" s="5"/>
      <c r="I86" s="65"/>
      <c r="J86" s="101">
        <f>J87+J93+J108</f>
        <v>2170.5819300000003</v>
      </c>
      <c r="K86" s="101">
        <f>K87+K93+K108</f>
        <v>2157.3532700000001</v>
      </c>
      <c r="L86" s="101">
        <f>K86/J86*100</f>
        <v>99.390547768910977</v>
      </c>
    </row>
    <row r="87" spans="1:12" ht="30.75" customHeight="1" x14ac:dyDescent="0.25">
      <c r="A87" s="111" t="s">
        <v>34</v>
      </c>
      <c r="B87" s="64" t="s">
        <v>30</v>
      </c>
      <c r="C87" s="5" t="s">
        <v>21</v>
      </c>
      <c r="D87" s="65" t="s">
        <v>32</v>
      </c>
      <c r="E87" s="66" t="s">
        <v>35</v>
      </c>
      <c r="F87" s="5"/>
      <c r="G87" s="67"/>
      <c r="H87" s="5"/>
      <c r="I87" s="68"/>
      <c r="J87" s="101">
        <f>J88</f>
        <v>376.59340000000003</v>
      </c>
      <c r="K87" s="101">
        <f>K90</f>
        <v>376.59339999999997</v>
      </c>
      <c r="L87" s="226">
        <f>L90</f>
        <v>99.999999999999986</v>
      </c>
    </row>
    <row r="88" spans="1:12" ht="84" customHeight="1" x14ac:dyDescent="0.25">
      <c r="A88" s="100" t="s">
        <v>96</v>
      </c>
      <c r="B88" s="64" t="s">
        <v>30</v>
      </c>
      <c r="C88" s="5" t="s">
        <v>21</v>
      </c>
      <c r="D88" s="65" t="s">
        <v>32</v>
      </c>
      <c r="E88" s="66" t="s">
        <v>35</v>
      </c>
      <c r="F88" s="5" t="s">
        <v>98</v>
      </c>
      <c r="G88" s="67"/>
      <c r="H88" s="5"/>
      <c r="I88" s="68"/>
      <c r="J88" s="101">
        <f>J89</f>
        <v>376.59340000000003</v>
      </c>
      <c r="K88" s="101">
        <f t="shared" ref="K88:L88" si="22">K89</f>
        <v>376.59339999999997</v>
      </c>
      <c r="L88" s="101">
        <f t="shared" si="22"/>
        <v>99.999999999999986</v>
      </c>
    </row>
    <row r="89" spans="1:12" ht="30.75" customHeight="1" x14ac:dyDescent="0.25">
      <c r="A89" s="100" t="s">
        <v>97</v>
      </c>
      <c r="B89" s="64" t="s">
        <v>30</v>
      </c>
      <c r="C89" s="5" t="s">
        <v>21</v>
      </c>
      <c r="D89" s="65" t="s">
        <v>32</v>
      </c>
      <c r="E89" s="66" t="s">
        <v>35</v>
      </c>
      <c r="F89" s="5" t="s">
        <v>99</v>
      </c>
      <c r="G89" s="67"/>
      <c r="H89" s="5"/>
      <c r="I89" s="68"/>
      <c r="J89" s="101">
        <f>J90</f>
        <v>376.59340000000003</v>
      </c>
      <c r="K89" s="101">
        <f t="shared" ref="K89:L89" si="23">K90</f>
        <v>376.59339999999997</v>
      </c>
      <c r="L89" s="101">
        <f t="shared" si="23"/>
        <v>99.999999999999986</v>
      </c>
    </row>
    <row r="90" spans="1:12" ht="15.75" x14ac:dyDescent="0.25">
      <c r="A90" s="111" t="s">
        <v>12</v>
      </c>
      <c r="B90" s="64" t="s">
        <v>30</v>
      </c>
      <c r="C90" s="5" t="s">
        <v>21</v>
      </c>
      <c r="D90" s="65" t="s">
        <v>32</v>
      </c>
      <c r="E90" s="66" t="s">
        <v>35</v>
      </c>
      <c r="F90" s="5" t="s">
        <v>99</v>
      </c>
      <c r="G90" s="67" t="s">
        <v>13</v>
      </c>
      <c r="H90" s="5"/>
      <c r="I90" s="68"/>
      <c r="J90" s="101">
        <f>J91</f>
        <v>376.59340000000003</v>
      </c>
      <c r="K90" s="101">
        <f t="shared" ref="K90:L91" si="24">K91</f>
        <v>376.59339999999997</v>
      </c>
      <c r="L90" s="226">
        <f t="shared" si="24"/>
        <v>99.999999999999986</v>
      </c>
    </row>
    <row r="91" spans="1:12" ht="63" customHeight="1" x14ac:dyDescent="0.25">
      <c r="A91" s="111" t="s">
        <v>60</v>
      </c>
      <c r="B91" s="64" t="s">
        <v>30</v>
      </c>
      <c r="C91" s="65" t="s">
        <v>21</v>
      </c>
      <c r="D91" s="65" t="s">
        <v>32</v>
      </c>
      <c r="E91" s="90">
        <v>41110</v>
      </c>
      <c r="F91" s="65" t="s">
        <v>99</v>
      </c>
      <c r="G91" s="68" t="s">
        <v>13</v>
      </c>
      <c r="H91" s="65" t="s">
        <v>14</v>
      </c>
      <c r="I91" s="68"/>
      <c r="J91" s="101">
        <f>J92</f>
        <v>376.59340000000003</v>
      </c>
      <c r="K91" s="101">
        <f t="shared" si="24"/>
        <v>376.59339999999997</v>
      </c>
      <c r="L91" s="226">
        <f t="shared" si="24"/>
        <v>99.999999999999986</v>
      </c>
    </row>
    <row r="92" spans="1:12" ht="47.25" x14ac:dyDescent="0.25">
      <c r="A92" s="205" t="s">
        <v>153</v>
      </c>
      <c r="B92" s="81" t="s">
        <v>30</v>
      </c>
      <c r="C92" s="88" t="s">
        <v>21</v>
      </c>
      <c r="D92" s="88" t="s">
        <v>32</v>
      </c>
      <c r="E92" s="89" t="s">
        <v>35</v>
      </c>
      <c r="F92" s="88" t="s">
        <v>99</v>
      </c>
      <c r="G92" s="208" t="s">
        <v>13</v>
      </c>
      <c r="H92" s="74" t="s">
        <v>14</v>
      </c>
      <c r="I92" s="88">
        <v>911</v>
      </c>
      <c r="J92" s="227">
        <f>'Прил 2'!J24</f>
        <v>376.59340000000003</v>
      </c>
      <c r="K92" s="227">
        <f>'Прил 2'!K24</f>
        <v>376.59339999999997</v>
      </c>
      <c r="L92" s="227">
        <f>'Прил 2'!L24</f>
        <v>99.999999999999986</v>
      </c>
    </row>
    <row r="93" spans="1:12" ht="31.5" x14ac:dyDescent="0.25">
      <c r="A93" s="70" t="s">
        <v>204</v>
      </c>
      <c r="B93" s="68" t="s">
        <v>30</v>
      </c>
      <c r="C93" s="65" t="s">
        <v>21</v>
      </c>
      <c r="D93" s="65" t="s">
        <v>32</v>
      </c>
      <c r="E93" s="90" t="s">
        <v>36</v>
      </c>
      <c r="F93" s="65"/>
      <c r="G93" s="67"/>
      <c r="H93" s="5"/>
      <c r="I93" s="68"/>
      <c r="J93" s="101">
        <f>J94+J99</f>
        <v>391.28282999999999</v>
      </c>
      <c r="K93" s="101">
        <f t="shared" ref="K93" si="25">K94+K99</f>
        <v>378.05417</v>
      </c>
      <c r="L93" s="101">
        <f>K93/J93*100</f>
        <v>96.619156531862131</v>
      </c>
    </row>
    <row r="94" spans="1:12" ht="31.5" x14ac:dyDescent="0.25">
      <c r="A94" s="70" t="s">
        <v>92</v>
      </c>
      <c r="B94" s="64" t="s">
        <v>30</v>
      </c>
      <c r="C94" s="65" t="s">
        <v>21</v>
      </c>
      <c r="D94" s="65" t="s">
        <v>32</v>
      </c>
      <c r="E94" s="90" t="s">
        <v>36</v>
      </c>
      <c r="F94" s="65" t="s">
        <v>94</v>
      </c>
      <c r="G94" s="67"/>
      <c r="H94" s="5"/>
      <c r="I94" s="68"/>
      <c r="J94" s="101">
        <f>J95</f>
        <v>347.28282999999999</v>
      </c>
      <c r="K94" s="101">
        <f t="shared" ref="K94:L94" si="26">K95</f>
        <v>334.11563999999998</v>
      </c>
      <c r="L94" s="101">
        <f t="shared" si="26"/>
        <v>96.208511085906551</v>
      </c>
    </row>
    <row r="95" spans="1:12" ht="47.25" x14ac:dyDescent="0.25">
      <c r="A95" s="70" t="s">
        <v>93</v>
      </c>
      <c r="B95" s="64" t="s">
        <v>30</v>
      </c>
      <c r="C95" s="65" t="s">
        <v>21</v>
      </c>
      <c r="D95" s="65" t="s">
        <v>32</v>
      </c>
      <c r="E95" s="90" t="s">
        <v>36</v>
      </c>
      <c r="F95" s="65" t="s">
        <v>95</v>
      </c>
      <c r="G95" s="67"/>
      <c r="H95" s="5"/>
      <c r="I95" s="68"/>
      <c r="J95" s="101">
        <f>J96</f>
        <v>347.28282999999999</v>
      </c>
      <c r="K95" s="101">
        <f t="shared" ref="K95:L95" si="27">K96</f>
        <v>334.11563999999998</v>
      </c>
      <c r="L95" s="101">
        <f t="shared" si="27"/>
        <v>96.208511085906551</v>
      </c>
    </row>
    <row r="96" spans="1:12" ht="15.75" x14ac:dyDescent="0.25">
      <c r="A96" s="111" t="s">
        <v>12</v>
      </c>
      <c r="B96" s="64" t="s">
        <v>30</v>
      </c>
      <c r="C96" s="65" t="s">
        <v>21</v>
      </c>
      <c r="D96" s="65" t="s">
        <v>32</v>
      </c>
      <c r="E96" s="90" t="s">
        <v>36</v>
      </c>
      <c r="F96" s="65" t="s">
        <v>95</v>
      </c>
      <c r="G96" s="67" t="s">
        <v>13</v>
      </c>
      <c r="H96" s="5"/>
      <c r="I96" s="68"/>
      <c r="J96" s="101">
        <f>J97</f>
        <v>347.28282999999999</v>
      </c>
      <c r="K96" s="101">
        <f t="shared" ref="K96:L97" si="28">K97</f>
        <v>334.11563999999998</v>
      </c>
      <c r="L96" s="226">
        <f t="shared" si="28"/>
        <v>96.208511085906551</v>
      </c>
    </row>
    <row r="97" spans="1:53" ht="69.75" customHeight="1" x14ac:dyDescent="0.25">
      <c r="A97" s="111" t="s">
        <v>60</v>
      </c>
      <c r="B97" s="64" t="s">
        <v>30</v>
      </c>
      <c r="C97" s="65" t="s">
        <v>21</v>
      </c>
      <c r="D97" s="65" t="s">
        <v>32</v>
      </c>
      <c r="E97" s="90" t="s">
        <v>36</v>
      </c>
      <c r="F97" s="65" t="s">
        <v>95</v>
      </c>
      <c r="G97" s="67" t="s">
        <v>13</v>
      </c>
      <c r="H97" s="5" t="s">
        <v>14</v>
      </c>
      <c r="I97" s="68"/>
      <c r="J97" s="101">
        <f>J98</f>
        <v>347.28282999999999</v>
      </c>
      <c r="K97" s="101">
        <f t="shared" si="28"/>
        <v>334.11563999999998</v>
      </c>
      <c r="L97" s="226">
        <f t="shared" si="28"/>
        <v>96.208511085906551</v>
      </c>
    </row>
    <row r="98" spans="1:53" s="10" customFormat="1" ht="47.25" x14ac:dyDescent="0.25">
      <c r="A98" s="205" t="s">
        <v>153</v>
      </c>
      <c r="B98" s="81" t="s">
        <v>30</v>
      </c>
      <c r="C98" s="88" t="s">
        <v>21</v>
      </c>
      <c r="D98" s="88" t="s">
        <v>32</v>
      </c>
      <c r="E98" s="89" t="s">
        <v>36</v>
      </c>
      <c r="F98" s="88" t="s">
        <v>95</v>
      </c>
      <c r="G98" s="208" t="s">
        <v>13</v>
      </c>
      <c r="H98" s="74" t="s">
        <v>14</v>
      </c>
      <c r="I98" s="212">
        <v>911</v>
      </c>
      <c r="J98" s="227">
        <f>'Прил 2'!J26</f>
        <v>347.28282999999999</v>
      </c>
      <c r="K98" s="227">
        <f>'Прил 2'!K26</f>
        <v>334.11563999999998</v>
      </c>
      <c r="L98" s="227">
        <f>'Прил 2'!L26</f>
        <v>96.208511085906551</v>
      </c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21"/>
      <c r="AH98" s="221"/>
      <c r="AI98" s="221"/>
      <c r="AJ98" s="221"/>
      <c r="AK98" s="221"/>
      <c r="AL98" s="221"/>
      <c r="AM98" s="221"/>
      <c r="AN98" s="221"/>
      <c r="AO98" s="221"/>
      <c r="AP98" s="221"/>
      <c r="AQ98" s="221"/>
      <c r="AR98" s="221"/>
      <c r="AS98" s="221"/>
      <c r="AT98" s="221"/>
      <c r="AU98" s="221"/>
      <c r="AV98" s="221"/>
      <c r="AW98" s="221"/>
      <c r="AX98" s="221"/>
      <c r="AY98" s="221"/>
      <c r="AZ98" s="221"/>
      <c r="BA98" s="221"/>
    </row>
    <row r="99" spans="1:53" s="10" customFormat="1" ht="31.5" x14ac:dyDescent="0.25">
      <c r="A99" s="70" t="s">
        <v>92</v>
      </c>
      <c r="B99" s="64" t="s">
        <v>30</v>
      </c>
      <c r="C99" s="65" t="s">
        <v>21</v>
      </c>
      <c r="D99" s="65" t="s">
        <v>32</v>
      </c>
      <c r="E99" s="90" t="s">
        <v>36</v>
      </c>
      <c r="F99" s="65" t="s">
        <v>101</v>
      </c>
      <c r="G99" s="67"/>
      <c r="H99" s="5"/>
      <c r="I99" s="68"/>
      <c r="J99" s="101">
        <f>J100+J104</f>
        <v>44</v>
      </c>
      <c r="K99" s="101">
        <f t="shared" ref="K99" si="29">K100+K104</f>
        <v>43.93853</v>
      </c>
      <c r="L99" s="101">
        <f>K99/J99*100</f>
        <v>99.860295454545451</v>
      </c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  <c r="AJ99" s="221"/>
      <c r="AK99" s="221"/>
      <c r="AL99" s="221"/>
      <c r="AM99" s="221"/>
      <c r="AN99" s="221"/>
      <c r="AO99" s="221"/>
      <c r="AP99" s="221"/>
      <c r="AQ99" s="221"/>
      <c r="AR99" s="221"/>
      <c r="AS99" s="221"/>
      <c r="AT99" s="221"/>
      <c r="AU99" s="221"/>
      <c r="AV99" s="221"/>
      <c r="AW99" s="221"/>
      <c r="AX99" s="221"/>
      <c r="AY99" s="221"/>
      <c r="AZ99" s="221"/>
      <c r="BA99" s="221"/>
    </row>
    <row r="100" spans="1:53" s="10" customFormat="1" ht="15.75" x14ac:dyDescent="0.25">
      <c r="A100" s="6" t="s">
        <v>233</v>
      </c>
      <c r="B100" s="211" t="s">
        <v>30</v>
      </c>
      <c r="C100" s="199" t="s">
        <v>21</v>
      </c>
      <c r="D100" s="65" t="s">
        <v>32</v>
      </c>
      <c r="E100" s="90" t="s">
        <v>36</v>
      </c>
      <c r="F100" s="65" t="s">
        <v>234</v>
      </c>
      <c r="G100" s="67"/>
      <c r="H100" s="202"/>
      <c r="I100" s="65"/>
      <c r="J100" s="101">
        <f>J101</f>
        <v>8</v>
      </c>
      <c r="K100" s="101">
        <f t="shared" ref="K100:L102" si="30">K101</f>
        <v>8</v>
      </c>
      <c r="L100" s="101">
        <f t="shared" si="30"/>
        <v>100</v>
      </c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221"/>
      <c r="AK100" s="221"/>
      <c r="AL100" s="221"/>
      <c r="AM100" s="221"/>
      <c r="AN100" s="221"/>
      <c r="AO100" s="221"/>
      <c r="AP100" s="221"/>
      <c r="AQ100" s="221"/>
      <c r="AR100" s="221"/>
      <c r="AS100" s="221"/>
      <c r="AT100" s="221"/>
      <c r="AU100" s="221"/>
      <c r="AV100" s="221"/>
      <c r="AW100" s="221"/>
      <c r="AX100" s="221"/>
      <c r="AY100" s="221"/>
      <c r="AZ100" s="221"/>
      <c r="BA100" s="221"/>
    </row>
    <row r="101" spans="1:53" s="10" customFormat="1" ht="15.75" x14ac:dyDescent="0.25">
      <c r="A101" s="207" t="s">
        <v>12</v>
      </c>
      <c r="B101" s="211" t="s">
        <v>30</v>
      </c>
      <c r="C101" s="199" t="s">
        <v>21</v>
      </c>
      <c r="D101" s="65" t="s">
        <v>32</v>
      </c>
      <c r="E101" s="90" t="s">
        <v>36</v>
      </c>
      <c r="F101" s="65" t="s">
        <v>234</v>
      </c>
      <c r="G101" s="67" t="s">
        <v>13</v>
      </c>
      <c r="H101" s="202"/>
      <c r="I101" s="65"/>
      <c r="J101" s="101">
        <f>J102</f>
        <v>8</v>
      </c>
      <c r="K101" s="101">
        <f t="shared" si="30"/>
        <v>8</v>
      </c>
      <c r="L101" s="101">
        <f t="shared" si="30"/>
        <v>100</v>
      </c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  <c r="AK101" s="221"/>
      <c r="AL101" s="221"/>
      <c r="AM101" s="221"/>
      <c r="AN101" s="221"/>
      <c r="AO101" s="221"/>
      <c r="AP101" s="221"/>
      <c r="AQ101" s="221"/>
      <c r="AR101" s="221"/>
      <c r="AS101" s="221"/>
      <c r="AT101" s="221"/>
      <c r="AU101" s="221"/>
      <c r="AV101" s="221"/>
      <c r="AW101" s="221"/>
      <c r="AX101" s="221"/>
      <c r="AY101" s="221"/>
      <c r="AZ101" s="221"/>
      <c r="BA101" s="221"/>
    </row>
    <row r="102" spans="1:53" s="10" customFormat="1" ht="63" x14ac:dyDescent="0.25">
      <c r="A102" s="207" t="s">
        <v>60</v>
      </c>
      <c r="B102" s="211" t="s">
        <v>30</v>
      </c>
      <c r="C102" s="199" t="s">
        <v>21</v>
      </c>
      <c r="D102" s="65" t="s">
        <v>32</v>
      </c>
      <c r="E102" s="90" t="s">
        <v>36</v>
      </c>
      <c r="F102" s="65" t="s">
        <v>234</v>
      </c>
      <c r="G102" s="67" t="s">
        <v>13</v>
      </c>
      <c r="H102" s="202" t="s">
        <v>14</v>
      </c>
      <c r="I102" s="65"/>
      <c r="J102" s="101">
        <f>J103</f>
        <v>8</v>
      </c>
      <c r="K102" s="101">
        <f t="shared" si="30"/>
        <v>8</v>
      </c>
      <c r="L102" s="101">
        <f t="shared" si="30"/>
        <v>100</v>
      </c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21"/>
      <c r="AM102" s="221"/>
      <c r="AN102" s="221"/>
      <c r="AO102" s="221"/>
      <c r="AP102" s="221"/>
      <c r="AQ102" s="221"/>
      <c r="AR102" s="221"/>
      <c r="AS102" s="221"/>
      <c r="AT102" s="221"/>
      <c r="AU102" s="221"/>
      <c r="AV102" s="221"/>
      <c r="AW102" s="221"/>
      <c r="AX102" s="221"/>
      <c r="AY102" s="221"/>
      <c r="AZ102" s="221"/>
      <c r="BA102" s="221"/>
    </row>
    <row r="103" spans="1:53" s="10" customFormat="1" ht="47.25" x14ac:dyDescent="0.25">
      <c r="A103" s="205" t="s">
        <v>153</v>
      </c>
      <c r="B103" s="74" t="s">
        <v>30</v>
      </c>
      <c r="C103" s="88" t="s">
        <v>21</v>
      </c>
      <c r="D103" s="88" t="s">
        <v>32</v>
      </c>
      <c r="E103" s="88" t="s">
        <v>36</v>
      </c>
      <c r="F103" s="88" t="s">
        <v>234</v>
      </c>
      <c r="G103" s="74" t="s">
        <v>13</v>
      </c>
      <c r="H103" s="74" t="s">
        <v>14</v>
      </c>
      <c r="I103" s="88" t="s">
        <v>187</v>
      </c>
      <c r="J103" s="227">
        <f>'Прил 2'!J29</f>
        <v>8</v>
      </c>
      <c r="K103" s="227">
        <f>'Прил 2'!K29</f>
        <v>8</v>
      </c>
      <c r="L103" s="227">
        <f>'Прил 2'!L29</f>
        <v>100</v>
      </c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221"/>
      <c r="AK103" s="221"/>
      <c r="AL103" s="221"/>
      <c r="AM103" s="221"/>
      <c r="AN103" s="221"/>
      <c r="AO103" s="221"/>
      <c r="AP103" s="221"/>
      <c r="AQ103" s="221"/>
      <c r="AR103" s="221"/>
      <c r="AS103" s="221"/>
      <c r="AT103" s="221"/>
      <c r="AU103" s="221"/>
      <c r="AV103" s="221"/>
      <c r="AW103" s="221"/>
      <c r="AX103" s="221"/>
      <c r="AY103" s="221"/>
      <c r="AZ103" s="221"/>
      <c r="BA103" s="221"/>
    </row>
    <row r="104" spans="1:53" ht="47.25" x14ac:dyDescent="0.25">
      <c r="A104" s="70" t="s">
        <v>93</v>
      </c>
      <c r="B104" s="64" t="s">
        <v>30</v>
      </c>
      <c r="C104" s="65" t="s">
        <v>21</v>
      </c>
      <c r="D104" s="65" t="s">
        <v>32</v>
      </c>
      <c r="E104" s="90" t="s">
        <v>36</v>
      </c>
      <c r="F104" s="65" t="s">
        <v>104</v>
      </c>
      <c r="G104" s="67"/>
      <c r="H104" s="5"/>
      <c r="I104" s="68"/>
      <c r="J104" s="101">
        <f>J105</f>
        <v>36</v>
      </c>
      <c r="K104" s="101">
        <f t="shared" ref="K104:L106" si="31">K105</f>
        <v>35.93853</v>
      </c>
      <c r="L104" s="101">
        <f t="shared" ref="L104" si="32">L105</f>
        <v>99.860295454545451</v>
      </c>
    </row>
    <row r="105" spans="1:53" ht="15.75" x14ac:dyDescent="0.25">
      <c r="A105" s="111" t="s">
        <v>12</v>
      </c>
      <c r="B105" s="64" t="s">
        <v>30</v>
      </c>
      <c r="C105" s="65" t="s">
        <v>21</v>
      </c>
      <c r="D105" s="65" t="s">
        <v>32</v>
      </c>
      <c r="E105" s="90" t="s">
        <v>36</v>
      </c>
      <c r="F105" s="65" t="s">
        <v>104</v>
      </c>
      <c r="G105" s="67" t="s">
        <v>13</v>
      </c>
      <c r="H105" s="5"/>
      <c r="I105" s="68"/>
      <c r="J105" s="101">
        <f>J106</f>
        <v>36</v>
      </c>
      <c r="K105" s="101">
        <f t="shared" si="31"/>
        <v>35.93853</v>
      </c>
      <c r="L105" s="226">
        <f t="shared" si="31"/>
        <v>99.860295454545451</v>
      </c>
    </row>
    <row r="106" spans="1:53" ht="69.75" customHeight="1" x14ac:dyDescent="0.25">
      <c r="A106" s="111" t="s">
        <v>60</v>
      </c>
      <c r="B106" s="64" t="s">
        <v>30</v>
      </c>
      <c r="C106" s="65" t="s">
        <v>21</v>
      </c>
      <c r="D106" s="65" t="s">
        <v>32</v>
      </c>
      <c r="E106" s="90" t="s">
        <v>36</v>
      </c>
      <c r="F106" s="65" t="s">
        <v>104</v>
      </c>
      <c r="G106" s="67" t="s">
        <v>13</v>
      </c>
      <c r="H106" s="5" t="s">
        <v>14</v>
      </c>
      <c r="I106" s="68"/>
      <c r="J106" s="25">
        <f>J107</f>
        <v>36</v>
      </c>
      <c r="K106" s="25">
        <f t="shared" si="31"/>
        <v>35.93853</v>
      </c>
      <c r="L106" s="131">
        <f t="shared" si="31"/>
        <v>99.860295454545451</v>
      </c>
    </row>
    <row r="107" spans="1:53" ht="46.5" customHeight="1" x14ac:dyDescent="0.25">
      <c r="A107" s="205" t="s">
        <v>153</v>
      </c>
      <c r="B107" s="81" t="s">
        <v>30</v>
      </c>
      <c r="C107" s="88" t="s">
        <v>21</v>
      </c>
      <c r="D107" s="88" t="s">
        <v>32</v>
      </c>
      <c r="E107" s="89" t="s">
        <v>36</v>
      </c>
      <c r="F107" s="88" t="s">
        <v>104</v>
      </c>
      <c r="G107" s="208" t="s">
        <v>13</v>
      </c>
      <c r="H107" s="74" t="s">
        <v>14</v>
      </c>
      <c r="I107" s="212">
        <v>911</v>
      </c>
      <c r="J107" s="77">
        <f>'Прил 2'!J30</f>
        <v>36</v>
      </c>
      <c r="K107" s="77">
        <f>'Прил 2'!K30</f>
        <v>35.93853</v>
      </c>
      <c r="L107" s="77">
        <f>'Прил 2'!L28</f>
        <v>99.860295454545451</v>
      </c>
    </row>
    <row r="108" spans="1:53" ht="69" customHeight="1" x14ac:dyDescent="0.25">
      <c r="A108" s="198" t="s">
        <v>184</v>
      </c>
      <c r="B108" s="211" t="s">
        <v>30</v>
      </c>
      <c r="C108" s="199" t="s">
        <v>21</v>
      </c>
      <c r="D108" s="65" t="s">
        <v>32</v>
      </c>
      <c r="E108" s="90" t="s">
        <v>185</v>
      </c>
      <c r="F108" s="65"/>
      <c r="G108" s="67"/>
      <c r="H108" s="5"/>
      <c r="I108" s="68"/>
      <c r="J108" s="25">
        <f>J109+J114</f>
        <v>1402.7057000000002</v>
      </c>
      <c r="K108" s="25">
        <f>K109+K114</f>
        <v>1402.7057</v>
      </c>
      <c r="L108" s="25">
        <f t="shared" ref="K108:L112" si="33">L109</f>
        <v>100</v>
      </c>
    </row>
    <row r="109" spans="1:53" ht="85.5" customHeight="1" x14ac:dyDescent="0.25">
      <c r="A109" s="201" t="s">
        <v>96</v>
      </c>
      <c r="B109" s="211" t="s">
        <v>30</v>
      </c>
      <c r="C109" s="199" t="s">
        <v>21</v>
      </c>
      <c r="D109" s="65" t="s">
        <v>32</v>
      </c>
      <c r="E109" s="90" t="s">
        <v>185</v>
      </c>
      <c r="F109" s="65" t="s">
        <v>98</v>
      </c>
      <c r="G109" s="67"/>
      <c r="H109" s="5"/>
      <c r="I109" s="68"/>
      <c r="J109" s="25">
        <f>J110</f>
        <v>503.06270000000001</v>
      </c>
      <c r="K109" s="25">
        <f t="shared" si="33"/>
        <v>503.06270000000001</v>
      </c>
      <c r="L109" s="25">
        <f t="shared" si="33"/>
        <v>100</v>
      </c>
    </row>
    <row r="110" spans="1:53" ht="37.5" customHeight="1" x14ac:dyDescent="0.25">
      <c r="A110" s="201" t="s">
        <v>97</v>
      </c>
      <c r="B110" s="211" t="s">
        <v>30</v>
      </c>
      <c r="C110" s="199" t="s">
        <v>21</v>
      </c>
      <c r="D110" s="65" t="s">
        <v>32</v>
      </c>
      <c r="E110" s="90" t="s">
        <v>185</v>
      </c>
      <c r="F110" s="65" t="s">
        <v>99</v>
      </c>
      <c r="G110" s="67"/>
      <c r="H110" s="5"/>
      <c r="I110" s="68"/>
      <c r="J110" s="25">
        <f>J111</f>
        <v>503.06270000000001</v>
      </c>
      <c r="K110" s="25">
        <f t="shared" si="33"/>
        <v>503.06270000000001</v>
      </c>
      <c r="L110" s="25">
        <f t="shared" si="33"/>
        <v>100</v>
      </c>
    </row>
    <row r="111" spans="1:53" ht="18.75" customHeight="1" x14ac:dyDescent="0.25">
      <c r="A111" s="207" t="s">
        <v>12</v>
      </c>
      <c r="B111" s="211" t="s">
        <v>30</v>
      </c>
      <c r="C111" s="199" t="s">
        <v>21</v>
      </c>
      <c r="D111" s="65" t="s">
        <v>32</v>
      </c>
      <c r="E111" s="90" t="s">
        <v>185</v>
      </c>
      <c r="F111" s="65" t="s">
        <v>99</v>
      </c>
      <c r="G111" s="67" t="s">
        <v>13</v>
      </c>
      <c r="H111" s="5"/>
      <c r="I111" s="68"/>
      <c r="J111" s="25">
        <f>J112</f>
        <v>503.06270000000001</v>
      </c>
      <c r="K111" s="25">
        <f t="shared" si="33"/>
        <v>503.06270000000001</v>
      </c>
      <c r="L111" s="25">
        <f t="shared" si="33"/>
        <v>100</v>
      </c>
    </row>
    <row r="112" spans="1:53" ht="67.5" customHeight="1" x14ac:dyDescent="0.25">
      <c r="A112" s="207" t="s">
        <v>60</v>
      </c>
      <c r="B112" s="211" t="s">
        <v>30</v>
      </c>
      <c r="C112" s="199" t="s">
        <v>21</v>
      </c>
      <c r="D112" s="65" t="s">
        <v>32</v>
      </c>
      <c r="E112" s="90" t="s">
        <v>185</v>
      </c>
      <c r="F112" s="65" t="s">
        <v>99</v>
      </c>
      <c r="G112" s="67" t="s">
        <v>13</v>
      </c>
      <c r="H112" s="5" t="s">
        <v>14</v>
      </c>
      <c r="I112" s="68"/>
      <c r="J112" s="25">
        <f>J113</f>
        <v>503.06270000000001</v>
      </c>
      <c r="K112" s="25">
        <f t="shared" si="33"/>
        <v>503.06270000000001</v>
      </c>
      <c r="L112" s="25">
        <f t="shared" si="33"/>
        <v>100</v>
      </c>
    </row>
    <row r="113" spans="1:53" ht="57" customHeight="1" x14ac:dyDescent="0.25">
      <c r="A113" s="205" t="s">
        <v>153</v>
      </c>
      <c r="B113" s="81" t="s">
        <v>30</v>
      </c>
      <c r="C113" s="88" t="s">
        <v>21</v>
      </c>
      <c r="D113" s="88" t="s">
        <v>32</v>
      </c>
      <c r="E113" s="89" t="s">
        <v>185</v>
      </c>
      <c r="F113" s="88" t="s">
        <v>99</v>
      </c>
      <c r="G113" s="208" t="s">
        <v>13</v>
      </c>
      <c r="H113" s="74" t="s">
        <v>14</v>
      </c>
      <c r="I113" s="212" t="s">
        <v>187</v>
      </c>
      <c r="J113" s="77">
        <f>'Прил 2'!J33</f>
        <v>503.06270000000001</v>
      </c>
      <c r="K113" s="77">
        <f>'Прил 2'!K33</f>
        <v>503.06270000000001</v>
      </c>
      <c r="L113" s="77">
        <f>'Прил 2'!L33</f>
        <v>100</v>
      </c>
    </row>
    <row r="114" spans="1:53" ht="39.75" customHeight="1" x14ac:dyDescent="0.25">
      <c r="A114" s="246" t="s">
        <v>92</v>
      </c>
      <c r="B114" s="211" t="s">
        <v>30</v>
      </c>
      <c r="C114" s="199" t="s">
        <v>21</v>
      </c>
      <c r="D114" s="199" t="s">
        <v>32</v>
      </c>
      <c r="E114" s="90" t="s">
        <v>185</v>
      </c>
      <c r="F114" s="199" t="s">
        <v>94</v>
      </c>
      <c r="G114" s="208"/>
      <c r="H114" s="74"/>
      <c r="I114" s="212"/>
      <c r="J114" s="25">
        <f>J115</f>
        <v>899.64300000000014</v>
      </c>
      <c r="K114" s="25">
        <f t="shared" ref="K114:L117" si="34">K115</f>
        <v>899.64300000000003</v>
      </c>
      <c r="L114" s="25">
        <f t="shared" si="34"/>
        <v>99.999999999999986</v>
      </c>
    </row>
    <row r="115" spans="1:53" ht="42" customHeight="1" x14ac:dyDescent="0.25">
      <c r="A115" s="246" t="s">
        <v>93</v>
      </c>
      <c r="B115" s="211" t="s">
        <v>30</v>
      </c>
      <c r="C115" s="199" t="s">
        <v>21</v>
      </c>
      <c r="D115" s="199" t="s">
        <v>32</v>
      </c>
      <c r="E115" s="90" t="s">
        <v>185</v>
      </c>
      <c r="F115" s="199" t="s">
        <v>95</v>
      </c>
      <c r="G115" s="208"/>
      <c r="H115" s="74"/>
      <c r="I115" s="212"/>
      <c r="J115" s="25">
        <f>J116</f>
        <v>899.64300000000014</v>
      </c>
      <c r="K115" s="25">
        <f t="shared" si="34"/>
        <v>899.64300000000003</v>
      </c>
      <c r="L115" s="25">
        <f t="shared" si="34"/>
        <v>99.999999999999986</v>
      </c>
    </row>
    <row r="116" spans="1:53" ht="27" customHeight="1" x14ac:dyDescent="0.25">
      <c r="A116" s="207" t="s">
        <v>12</v>
      </c>
      <c r="B116" s="211" t="s">
        <v>30</v>
      </c>
      <c r="C116" s="199" t="s">
        <v>21</v>
      </c>
      <c r="D116" s="65" t="s">
        <v>32</v>
      </c>
      <c r="E116" s="90" t="s">
        <v>185</v>
      </c>
      <c r="F116" s="65" t="s">
        <v>95</v>
      </c>
      <c r="G116" s="67" t="s">
        <v>13</v>
      </c>
      <c r="H116" s="5"/>
      <c r="I116" s="68"/>
      <c r="J116" s="25">
        <f>J117</f>
        <v>899.64300000000014</v>
      </c>
      <c r="K116" s="25">
        <f t="shared" si="34"/>
        <v>899.64300000000003</v>
      </c>
      <c r="L116" s="25">
        <f t="shared" si="34"/>
        <v>99.999999999999986</v>
      </c>
    </row>
    <row r="117" spans="1:53" ht="64.5" customHeight="1" x14ac:dyDescent="0.25">
      <c r="A117" s="207" t="s">
        <v>60</v>
      </c>
      <c r="B117" s="211" t="s">
        <v>30</v>
      </c>
      <c r="C117" s="199" t="s">
        <v>21</v>
      </c>
      <c r="D117" s="65" t="s">
        <v>32</v>
      </c>
      <c r="E117" s="90" t="s">
        <v>185</v>
      </c>
      <c r="F117" s="65" t="s">
        <v>95</v>
      </c>
      <c r="G117" s="67" t="s">
        <v>13</v>
      </c>
      <c r="H117" s="5" t="s">
        <v>14</v>
      </c>
      <c r="I117" s="68"/>
      <c r="J117" s="25">
        <f>J118</f>
        <v>899.64300000000014</v>
      </c>
      <c r="K117" s="25">
        <f t="shared" si="34"/>
        <v>899.64300000000003</v>
      </c>
      <c r="L117" s="25">
        <f t="shared" si="34"/>
        <v>99.999999999999986</v>
      </c>
    </row>
    <row r="118" spans="1:53" ht="57" customHeight="1" x14ac:dyDescent="0.25">
      <c r="A118" s="205" t="s">
        <v>153</v>
      </c>
      <c r="B118" s="81" t="s">
        <v>30</v>
      </c>
      <c r="C118" s="88" t="s">
        <v>21</v>
      </c>
      <c r="D118" s="88" t="s">
        <v>32</v>
      </c>
      <c r="E118" s="89" t="s">
        <v>185</v>
      </c>
      <c r="F118" s="88" t="s">
        <v>95</v>
      </c>
      <c r="G118" s="208" t="s">
        <v>13</v>
      </c>
      <c r="H118" s="74" t="s">
        <v>14</v>
      </c>
      <c r="I118" s="212" t="s">
        <v>187</v>
      </c>
      <c r="J118" s="77">
        <f>'Прил 2'!J35</f>
        <v>899.64300000000014</v>
      </c>
      <c r="K118" s="77">
        <f>'Прил 2'!K35</f>
        <v>899.64300000000003</v>
      </c>
      <c r="L118" s="77">
        <f>'Прил 2'!L35</f>
        <v>99.999999999999986</v>
      </c>
    </row>
    <row r="119" spans="1:53" ht="63" x14ac:dyDescent="0.25">
      <c r="A119" s="78" t="s">
        <v>159</v>
      </c>
      <c r="B119" s="163">
        <v>89</v>
      </c>
      <c r="C119" s="158"/>
      <c r="D119" s="65"/>
      <c r="E119" s="90"/>
      <c r="F119" s="65"/>
      <c r="G119" s="68"/>
      <c r="H119" s="65"/>
      <c r="I119" s="68"/>
      <c r="J119" s="25">
        <f>J120</f>
        <v>956.41412000000003</v>
      </c>
      <c r="K119" s="25">
        <f>K120</f>
        <v>948.92994999999996</v>
      </c>
      <c r="L119" s="25">
        <f t="shared" ref="L119" si="35">L120</f>
        <v>99.217476002968255</v>
      </c>
    </row>
    <row r="120" spans="1:53" ht="70.900000000000006" customHeight="1" x14ac:dyDescent="0.25">
      <c r="A120" s="78" t="s">
        <v>160</v>
      </c>
      <c r="B120" s="163">
        <v>89</v>
      </c>
      <c r="C120" s="158" t="s">
        <v>20</v>
      </c>
      <c r="D120" s="65"/>
      <c r="E120" s="90"/>
      <c r="F120" s="65"/>
      <c r="G120" s="68"/>
      <c r="H120" s="65"/>
      <c r="I120" s="68"/>
      <c r="J120" s="25">
        <f>J126+J132+J138+J162+J173+J144+J150+J167+J151</f>
        <v>956.41412000000003</v>
      </c>
      <c r="K120" s="25">
        <f>K126+K132+K138+K162+K173+K144+K150+K167+K151</f>
        <v>948.92994999999996</v>
      </c>
      <c r="L120" s="25">
        <f>K120/J120*100</f>
        <v>99.217476002968255</v>
      </c>
    </row>
    <row r="121" spans="1:53" ht="15.75" x14ac:dyDescent="0.25">
      <c r="A121" s="111" t="s">
        <v>54</v>
      </c>
      <c r="B121" s="84">
        <v>89</v>
      </c>
      <c r="C121" s="65">
        <v>1</v>
      </c>
      <c r="D121" s="65" t="s">
        <v>32</v>
      </c>
      <c r="E121" s="90" t="s">
        <v>55</v>
      </c>
      <c r="F121" s="65"/>
      <c r="G121" s="68"/>
      <c r="H121" s="65"/>
      <c r="I121" s="65"/>
      <c r="J121" s="25">
        <f>J124</f>
        <v>107.66300000000001</v>
      </c>
      <c r="K121" s="25">
        <f>K124</f>
        <v>105.26594</v>
      </c>
      <c r="L121" s="131">
        <f>L124</f>
        <v>97.773552659688093</v>
      </c>
    </row>
    <row r="122" spans="1:53" ht="23.25" customHeight="1" x14ac:dyDescent="0.25">
      <c r="A122" s="78" t="s">
        <v>88</v>
      </c>
      <c r="B122" s="84">
        <v>89</v>
      </c>
      <c r="C122" s="65">
        <v>1</v>
      </c>
      <c r="D122" s="65" t="s">
        <v>32</v>
      </c>
      <c r="E122" s="90" t="s">
        <v>55</v>
      </c>
      <c r="F122" s="65" t="s">
        <v>90</v>
      </c>
      <c r="G122" s="68"/>
      <c r="H122" s="65"/>
      <c r="I122" s="65"/>
      <c r="J122" s="25">
        <f>J123</f>
        <v>107.66300000000001</v>
      </c>
      <c r="K122" s="25">
        <f t="shared" ref="K122:L122" si="36">K123</f>
        <v>105.26594</v>
      </c>
      <c r="L122" s="25">
        <f t="shared" si="36"/>
        <v>97.773552659688093</v>
      </c>
    </row>
    <row r="123" spans="1:53" ht="31.5" x14ac:dyDescent="0.25">
      <c r="A123" s="78" t="s">
        <v>89</v>
      </c>
      <c r="B123" s="84">
        <v>89</v>
      </c>
      <c r="C123" s="65">
        <v>1</v>
      </c>
      <c r="D123" s="65" t="s">
        <v>32</v>
      </c>
      <c r="E123" s="90" t="s">
        <v>55</v>
      </c>
      <c r="F123" s="65" t="s">
        <v>91</v>
      </c>
      <c r="G123" s="68"/>
      <c r="H123" s="65"/>
      <c r="I123" s="65"/>
      <c r="J123" s="25">
        <f>J124</f>
        <v>107.66300000000001</v>
      </c>
      <c r="K123" s="25">
        <f t="shared" ref="K123:L123" si="37">K124</f>
        <v>105.26594</v>
      </c>
      <c r="L123" s="25">
        <f t="shared" si="37"/>
        <v>97.773552659688093</v>
      </c>
    </row>
    <row r="124" spans="1:53" ht="15.75" x14ac:dyDescent="0.25">
      <c r="A124" s="111" t="s">
        <v>53</v>
      </c>
      <c r="B124" s="84">
        <v>89</v>
      </c>
      <c r="C124" s="65">
        <v>1</v>
      </c>
      <c r="D124" s="65" t="s">
        <v>32</v>
      </c>
      <c r="E124" s="90" t="s">
        <v>55</v>
      </c>
      <c r="F124" s="65" t="s">
        <v>91</v>
      </c>
      <c r="G124" s="68" t="s">
        <v>27</v>
      </c>
      <c r="H124" s="65"/>
      <c r="I124" s="65"/>
      <c r="J124" s="25">
        <f>J125</f>
        <v>107.66300000000001</v>
      </c>
      <c r="K124" s="25">
        <f t="shared" ref="K124:L125" si="38">K125</f>
        <v>105.26594</v>
      </c>
      <c r="L124" s="131">
        <f t="shared" si="38"/>
        <v>97.773552659688093</v>
      </c>
    </row>
    <row r="125" spans="1:53" ht="15.75" x14ac:dyDescent="0.25">
      <c r="A125" s="111" t="s">
        <v>23</v>
      </c>
      <c r="B125" s="84">
        <v>89</v>
      </c>
      <c r="C125" s="65">
        <v>1</v>
      </c>
      <c r="D125" s="65" t="s">
        <v>32</v>
      </c>
      <c r="E125" s="90" t="s">
        <v>55</v>
      </c>
      <c r="F125" s="65" t="s">
        <v>91</v>
      </c>
      <c r="G125" s="68" t="s">
        <v>27</v>
      </c>
      <c r="H125" s="65" t="s">
        <v>13</v>
      </c>
      <c r="I125" s="65"/>
      <c r="J125" s="25">
        <f>J126</f>
        <v>107.66300000000001</v>
      </c>
      <c r="K125" s="25">
        <f t="shared" si="38"/>
        <v>105.26594</v>
      </c>
      <c r="L125" s="131">
        <f t="shared" si="38"/>
        <v>97.773552659688093</v>
      </c>
    </row>
    <row r="126" spans="1:53" s="10" customFormat="1" ht="52.15" customHeight="1" x14ac:dyDescent="0.25">
      <c r="A126" s="205" t="s">
        <v>153</v>
      </c>
      <c r="B126" s="87">
        <v>89</v>
      </c>
      <c r="C126" s="88">
        <v>1</v>
      </c>
      <c r="D126" s="88" t="s">
        <v>32</v>
      </c>
      <c r="E126" s="89" t="s">
        <v>55</v>
      </c>
      <c r="F126" s="88" t="s">
        <v>91</v>
      </c>
      <c r="G126" s="212" t="s">
        <v>27</v>
      </c>
      <c r="H126" s="88" t="s">
        <v>13</v>
      </c>
      <c r="I126" s="88">
        <v>911</v>
      </c>
      <c r="J126" s="77">
        <f>'Прил 2'!J121</f>
        <v>107.66300000000001</v>
      </c>
      <c r="K126" s="77">
        <f>'Прил 2'!K121</f>
        <v>105.26594</v>
      </c>
      <c r="L126" s="77">
        <f>'Прил 2'!L121</f>
        <v>97.773552659688093</v>
      </c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  <c r="AA126" s="221"/>
      <c r="AB126" s="221"/>
      <c r="AC126" s="221"/>
      <c r="AD126" s="221"/>
      <c r="AE126" s="221"/>
      <c r="AF126" s="221"/>
      <c r="AG126" s="221"/>
      <c r="AH126" s="221"/>
      <c r="AI126" s="221"/>
      <c r="AJ126" s="221"/>
      <c r="AK126" s="221"/>
      <c r="AL126" s="221"/>
      <c r="AM126" s="221"/>
      <c r="AN126" s="221"/>
      <c r="AO126" s="221"/>
      <c r="AP126" s="221"/>
      <c r="AQ126" s="221"/>
      <c r="AR126" s="221"/>
      <c r="AS126" s="221"/>
      <c r="AT126" s="221"/>
      <c r="AU126" s="221"/>
      <c r="AV126" s="221"/>
      <c r="AW126" s="221"/>
      <c r="AX126" s="221"/>
      <c r="AY126" s="221"/>
      <c r="AZ126" s="221"/>
      <c r="BA126" s="221"/>
    </row>
    <row r="127" spans="1:53" ht="52.9" customHeight="1" x14ac:dyDescent="0.25">
      <c r="A127" s="70" t="s">
        <v>161</v>
      </c>
      <c r="B127" s="64">
        <v>89</v>
      </c>
      <c r="C127" s="65" t="s">
        <v>20</v>
      </c>
      <c r="D127" s="65" t="s">
        <v>32</v>
      </c>
      <c r="E127" s="90" t="s">
        <v>41</v>
      </c>
      <c r="F127" s="65"/>
      <c r="G127" s="68"/>
      <c r="H127" s="65"/>
      <c r="I127" s="68"/>
      <c r="J127" s="25">
        <f>J130</f>
        <v>5</v>
      </c>
      <c r="K127" s="25">
        <f>K130</f>
        <v>0</v>
      </c>
      <c r="L127" s="131">
        <f>L130</f>
        <v>0</v>
      </c>
    </row>
    <row r="128" spans="1:53" s="16" customFormat="1" ht="21.6" customHeight="1" x14ac:dyDescent="0.25">
      <c r="A128" s="69" t="s">
        <v>100</v>
      </c>
      <c r="B128" s="64" t="s">
        <v>43</v>
      </c>
      <c r="C128" s="65" t="s">
        <v>20</v>
      </c>
      <c r="D128" s="65" t="s">
        <v>32</v>
      </c>
      <c r="E128" s="90" t="s">
        <v>41</v>
      </c>
      <c r="F128" s="65" t="s">
        <v>101</v>
      </c>
      <c r="G128" s="68"/>
      <c r="H128" s="65"/>
      <c r="I128" s="68"/>
      <c r="J128" s="25">
        <f>J129</f>
        <v>5</v>
      </c>
      <c r="K128" s="25">
        <f t="shared" ref="K128:L128" si="39">K129</f>
        <v>0</v>
      </c>
      <c r="L128" s="25">
        <f t="shared" si="39"/>
        <v>0</v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</row>
    <row r="129" spans="1:53" s="16" customFormat="1" ht="22.15" customHeight="1" x14ac:dyDescent="0.25">
      <c r="A129" s="70" t="s">
        <v>42</v>
      </c>
      <c r="B129" s="64" t="s">
        <v>43</v>
      </c>
      <c r="C129" s="65" t="s">
        <v>20</v>
      </c>
      <c r="D129" s="65" t="s">
        <v>32</v>
      </c>
      <c r="E129" s="90" t="s">
        <v>41</v>
      </c>
      <c r="F129" s="65" t="s">
        <v>44</v>
      </c>
      <c r="G129" s="68"/>
      <c r="H129" s="65"/>
      <c r="I129" s="68"/>
      <c r="J129" s="25">
        <f>J130</f>
        <v>5</v>
      </c>
      <c r="K129" s="25">
        <f t="shared" ref="K129:L129" si="40">K130</f>
        <v>0</v>
      </c>
      <c r="L129" s="25">
        <f t="shared" si="40"/>
        <v>0</v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</row>
    <row r="130" spans="1:53" ht="15.75" x14ac:dyDescent="0.25">
      <c r="A130" s="111" t="s">
        <v>12</v>
      </c>
      <c r="B130" s="64" t="s">
        <v>43</v>
      </c>
      <c r="C130" s="65" t="s">
        <v>20</v>
      </c>
      <c r="D130" s="65" t="s">
        <v>32</v>
      </c>
      <c r="E130" s="90" t="s">
        <v>41</v>
      </c>
      <c r="F130" s="65" t="s">
        <v>44</v>
      </c>
      <c r="G130" s="68" t="s">
        <v>13</v>
      </c>
      <c r="H130" s="65"/>
      <c r="I130" s="68"/>
      <c r="J130" s="25">
        <f>J131</f>
        <v>5</v>
      </c>
      <c r="K130" s="25">
        <f t="shared" ref="K130:L131" si="41">K131</f>
        <v>0</v>
      </c>
      <c r="L130" s="131">
        <f t="shared" si="41"/>
        <v>0</v>
      </c>
    </row>
    <row r="131" spans="1:53" ht="15.75" x14ac:dyDescent="0.25">
      <c r="A131" s="111" t="s">
        <v>61</v>
      </c>
      <c r="B131" s="64" t="s">
        <v>43</v>
      </c>
      <c r="C131" s="65" t="s">
        <v>20</v>
      </c>
      <c r="D131" s="65" t="s">
        <v>32</v>
      </c>
      <c r="E131" s="90" t="s">
        <v>41</v>
      </c>
      <c r="F131" s="65" t="s">
        <v>44</v>
      </c>
      <c r="G131" s="68" t="s">
        <v>13</v>
      </c>
      <c r="H131" s="65" t="s">
        <v>40</v>
      </c>
      <c r="I131" s="65"/>
      <c r="J131" s="25">
        <f>J132</f>
        <v>5</v>
      </c>
      <c r="K131" s="25">
        <f t="shared" si="41"/>
        <v>0</v>
      </c>
      <c r="L131" s="131">
        <f t="shared" si="41"/>
        <v>0</v>
      </c>
    </row>
    <row r="132" spans="1:53" s="10" customFormat="1" ht="47.25" x14ac:dyDescent="0.25">
      <c r="A132" s="205" t="s">
        <v>153</v>
      </c>
      <c r="B132" s="222">
        <v>89</v>
      </c>
      <c r="C132" s="220" t="s">
        <v>20</v>
      </c>
      <c r="D132" s="88" t="s">
        <v>32</v>
      </c>
      <c r="E132" s="89" t="s">
        <v>41</v>
      </c>
      <c r="F132" s="88" t="s">
        <v>44</v>
      </c>
      <c r="G132" s="212" t="s">
        <v>13</v>
      </c>
      <c r="H132" s="88" t="s">
        <v>40</v>
      </c>
      <c r="I132" s="217">
        <v>911</v>
      </c>
      <c r="J132" s="77">
        <f>'Прил 2'!J46</f>
        <v>5</v>
      </c>
      <c r="K132" s="77">
        <f>'Прил 2'!K46</f>
        <v>0</v>
      </c>
      <c r="L132" s="77">
        <f>'Прил 2'!L46</f>
        <v>0</v>
      </c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221"/>
      <c r="AH132" s="221"/>
      <c r="AI132" s="221"/>
      <c r="AJ132" s="221"/>
      <c r="AK132" s="221"/>
      <c r="AL132" s="221"/>
      <c r="AM132" s="221"/>
      <c r="AN132" s="221"/>
      <c r="AO132" s="221"/>
      <c r="AP132" s="221"/>
      <c r="AQ132" s="221"/>
      <c r="AR132" s="221"/>
      <c r="AS132" s="221"/>
      <c r="AT132" s="221"/>
      <c r="AU132" s="221"/>
      <c r="AV132" s="221"/>
      <c r="AW132" s="221"/>
      <c r="AX132" s="221"/>
      <c r="AY132" s="221"/>
      <c r="AZ132" s="221"/>
      <c r="BA132" s="221"/>
    </row>
    <row r="133" spans="1:53" ht="15.75" x14ac:dyDescent="0.25">
      <c r="A133" s="111" t="s">
        <v>57</v>
      </c>
      <c r="B133" s="84">
        <v>89</v>
      </c>
      <c r="C133" s="65">
        <v>1</v>
      </c>
      <c r="D133" s="65" t="s">
        <v>32</v>
      </c>
      <c r="E133" s="90">
        <v>41240</v>
      </c>
      <c r="F133" s="65"/>
      <c r="G133" s="68"/>
      <c r="H133" s="65"/>
      <c r="I133" s="65"/>
      <c r="J133" s="25">
        <f>J136</f>
        <v>1.5</v>
      </c>
      <c r="K133" s="25">
        <f>K136</f>
        <v>1.41289</v>
      </c>
      <c r="L133" s="131">
        <f>L136</f>
        <v>94.192666666666668</v>
      </c>
    </row>
    <row r="134" spans="1:53" ht="31.5" x14ac:dyDescent="0.25">
      <c r="A134" s="70" t="s">
        <v>85</v>
      </c>
      <c r="B134" s="84">
        <v>89</v>
      </c>
      <c r="C134" s="65">
        <v>1</v>
      </c>
      <c r="D134" s="65" t="s">
        <v>32</v>
      </c>
      <c r="E134" s="90" t="s">
        <v>62</v>
      </c>
      <c r="F134" s="65" t="s">
        <v>86</v>
      </c>
      <c r="G134" s="68"/>
      <c r="H134" s="65"/>
      <c r="I134" s="65"/>
      <c r="J134" s="25">
        <f>J135</f>
        <v>1.5</v>
      </c>
      <c r="K134" s="25">
        <f t="shared" ref="K134:L134" si="42">K135</f>
        <v>1.41289</v>
      </c>
      <c r="L134" s="25">
        <f t="shared" si="42"/>
        <v>94.192666666666668</v>
      </c>
    </row>
    <row r="135" spans="1:53" ht="15.75" x14ac:dyDescent="0.25">
      <c r="A135" s="69" t="s">
        <v>58</v>
      </c>
      <c r="B135" s="84">
        <v>89</v>
      </c>
      <c r="C135" s="65">
        <v>1</v>
      </c>
      <c r="D135" s="65" t="s">
        <v>32</v>
      </c>
      <c r="E135" s="90" t="s">
        <v>62</v>
      </c>
      <c r="F135" s="65" t="s">
        <v>150</v>
      </c>
      <c r="G135" s="68"/>
      <c r="H135" s="65"/>
      <c r="I135" s="65"/>
      <c r="J135" s="25">
        <f>J136</f>
        <v>1.5</v>
      </c>
      <c r="K135" s="25">
        <f t="shared" ref="K135:L135" si="43">K136</f>
        <v>1.41289</v>
      </c>
      <c r="L135" s="25">
        <f t="shared" si="43"/>
        <v>94.192666666666668</v>
      </c>
    </row>
    <row r="136" spans="1:53" ht="31.5" x14ac:dyDescent="0.25">
      <c r="A136" s="111" t="s">
        <v>15</v>
      </c>
      <c r="B136" s="84">
        <v>89</v>
      </c>
      <c r="C136" s="65">
        <v>1</v>
      </c>
      <c r="D136" s="65" t="s">
        <v>32</v>
      </c>
      <c r="E136" s="90" t="s">
        <v>62</v>
      </c>
      <c r="F136" s="65" t="s">
        <v>150</v>
      </c>
      <c r="G136" s="68" t="s">
        <v>28</v>
      </c>
      <c r="H136" s="65"/>
      <c r="I136" s="65"/>
      <c r="J136" s="25">
        <f>J137</f>
        <v>1.5</v>
      </c>
      <c r="K136" s="25">
        <f t="shared" ref="K136:L137" si="44">K137</f>
        <v>1.41289</v>
      </c>
      <c r="L136" s="131">
        <f t="shared" si="44"/>
        <v>94.192666666666668</v>
      </c>
    </row>
    <row r="137" spans="1:53" ht="31.5" x14ac:dyDescent="0.25">
      <c r="A137" s="111" t="s">
        <v>56</v>
      </c>
      <c r="B137" s="84">
        <v>89</v>
      </c>
      <c r="C137" s="65">
        <v>1</v>
      </c>
      <c r="D137" s="65" t="s">
        <v>32</v>
      </c>
      <c r="E137" s="90" t="s">
        <v>62</v>
      </c>
      <c r="F137" s="65" t="s">
        <v>150</v>
      </c>
      <c r="G137" s="68" t="s">
        <v>28</v>
      </c>
      <c r="H137" s="65" t="s">
        <v>13</v>
      </c>
      <c r="I137" s="65"/>
      <c r="J137" s="25">
        <f>J138</f>
        <v>1.5</v>
      </c>
      <c r="K137" s="25">
        <f t="shared" si="44"/>
        <v>1.41289</v>
      </c>
      <c r="L137" s="131">
        <f t="shared" si="44"/>
        <v>94.192666666666668</v>
      </c>
    </row>
    <row r="138" spans="1:53" s="10" customFormat="1" ht="47.25" x14ac:dyDescent="0.25">
      <c r="A138" s="205" t="s">
        <v>153</v>
      </c>
      <c r="B138" s="212">
        <v>89</v>
      </c>
      <c r="C138" s="88">
        <v>1</v>
      </c>
      <c r="D138" s="88" t="s">
        <v>32</v>
      </c>
      <c r="E138" s="89" t="s">
        <v>62</v>
      </c>
      <c r="F138" s="88" t="s">
        <v>150</v>
      </c>
      <c r="G138" s="212" t="s">
        <v>28</v>
      </c>
      <c r="H138" s="88" t="s">
        <v>13</v>
      </c>
      <c r="I138" s="88">
        <v>911</v>
      </c>
      <c r="J138" s="77">
        <f>'Прил 2'!J128</f>
        <v>1.5</v>
      </c>
      <c r="K138" s="77">
        <f>'Прил 2'!K128</f>
        <v>1.41289</v>
      </c>
      <c r="L138" s="77">
        <f>'Прил 2'!L128</f>
        <v>94.192666666666668</v>
      </c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  <c r="AA138" s="221"/>
      <c r="AB138" s="221"/>
      <c r="AC138" s="221"/>
      <c r="AD138" s="221"/>
      <c r="AE138" s="221"/>
      <c r="AF138" s="221"/>
      <c r="AG138" s="221"/>
      <c r="AH138" s="221"/>
      <c r="AI138" s="221"/>
      <c r="AJ138" s="221"/>
      <c r="AK138" s="221"/>
      <c r="AL138" s="221"/>
      <c r="AM138" s="221"/>
      <c r="AN138" s="221"/>
      <c r="AO138" s="221"/>
      <c r="AP138" s="221"/>
      <c r="AQ138" s="221"/>
      <c r="AR138" s="221"/>
      <c r="AS138" s="221"/>
      <c r="AT138" s="221"/>
      <c r="AU138" s="221"/>
      <c r="AV138" s="221"/>
      <c r="AW138" s="221"/>
      <c r="AX138" s="221"/>
      <c r="AY138" s="221"/>
      <c r="AZ138" s="221"/>
      <c r="BA138" s="221"/>
    </row>
    <row r="139" spans="1:53" ht="15.75" x14ac:dyDescent="0.25">
      <c r="A139" s="70" t="s">
        <v>52</v>
      </c>
      <c r="B139" s="5" t="s">
        <v>43</v>
      </c>
      <c r="C139" s="72">
        <v>1</v>
      </c>
      <c r="D139" s="65" t="s">
        <v>32</v>
      </c>
      <c r="E139" s="164">
        <v>43010</v>
      </c>
      <c r="F139" s="72"/>
      <c r="G139" s="165"/>
      <c r="H139" s="158"/>
      <c r="I139" s="158"/>
      <c r="J139" s="25">
        <f>J142</f>
        <v>16.084680000000006</v>
      </c>
      <c r="K139" s="25">
        <f>K142</f>
        <v>16.084679999999999</v>
      </c>
      <c r="L139" s="131">
        <f>L142</f>
        <v>99.999999999999957</v>
      </c>
    </row>
    <row r="140" spans="1:53" ht="31.5" customHeight="1" x14ac:dyDescent="0.25">
      <c r="A140" s="70" t="s">
        <v>93</v>
      </c>
      <c r="B140" s="5" t="s">
        <v>43</v>
      </c>
      <c r="C140" s="72">
        <v>1</v>
      </c>
      <c r="D140" s="65" t="s">
        <v>32</v>
      </c>
      <c r="E140" s="164">
        <v>43010</v>
      </c>
      <c r="F140" s="72">
        <v>200</v>
      </c>
      <c r="G140" s="165"/>
      <c r="H140" s="158"/>
      <c r="I140" s="158"/>
      <c r="J140" s="25">
        <f>J141</f>
        <v>16.084680000000006</v>
      </c>
      <c r="K140" s="25">
        <f t="shared" ref="K140:L140" si="45">K141</f>
        <v>16.084679999999999</v>
      </c>
      <c r="L140" s="25">
        <f t="shared" si="45"/>
        <v>99.999999999999957</v>
      </c>
    </row>
    <row r="141" spans="1:53" ht="15.75" x14ac:dyDescent="0.25">
      <c r="A141" s="70" t="s">
        <v>37</v>
      </c>
      <c r="B141" s="5" t="s">
        <v>43</v>
      </c>
      <c r="C141" s="72">
        <v>1</v>
      </c>
      <c r="D141" s="65" t="s">
        <v>32</v>
      </c>
      <c r="E141" s="164">
        <v>43010</v>
      </c>
      <c r="F141" s="72">
        <v>240</v>
      </c>
      <c r="G141" s="165"/>
      <c r="H141" s="158"/>
      <c r="I141" s="158"/>
      <c r="J141" s="25">
        <f>J142</f>
        <v>16.084680000000006</v>
      </c>
      <c r="K141" s="25">
        <f t="shared" ref="K141:L141" si="46">K142</f>
        <v>16.084679999999999</v>
      </c>
      <c r="L141" s="25">
        <f t="shared" si="46"/>
        <v>99.999999999999957</v>
      </c>
    </row>
    <row r="142" spans="1:53" ht="15.75" x14ac:dyDescent="0.25">
      <c r="A142" s="111" t="s">
        <v>50</v>
      </c>
      <c r="B142" s="5" t="s">
        <v>43</v>
      </c>
      <c r="C142" s="72">
        <v>1</v>
      </c>
      <c r="D142" s="65" t="s">
        <v>32</v>
      </c>
      <c r="E142" s="164">
        <v>43010</v>
      </c>
      <c r="F142" s="72">
        <v>240</v>
      </c>
      <c r="G142" s="165" t="s">
        <v>16</v>
      </c>
      <c r="H142" s="158"/>
      <c r="I142" s="158"/>
      <c r="J142" s="25">
        <f>J143</f>
        <v>16.084680000000006</v>
      </c>
      <c r="K142" s="25">
        <f t="shared" ref="K142:L143" si="47">K143</f>
        <v>16.084679999999999</v>
      </c>
      <c r="L142" s="131">
        <f t="shared" si="47"/>
        <v>99.999999999999957</v>
      </c>
    </row>
    <row r="143" spans="1:53" ht="15.75" x14ac:dyDescent="0.25">
      <c r="A143" s="106" t="s">
        <v>51</v>
      </c>
      <c r="B143" s="5" t="s">
        <v>43</v>
      </c>
      <c r="C143" s="72">
        <v>1</v>
      </c>
      <c r="D143" s="65" t="s">
        <v>32</v>
      </c>
      <c r="E143" s="164">
        <v>43010</v>
      </c>
      <c r="F143" s="72">
        <v>240</v>
      </c>
      <c r="G143" s="165" t="s">
        <v>16</v>
      </c>
      <c r="H143" s="158" t="s">
        <v>25</v>
      </c>
      <c r="I143" s="158"/>
      <c r="J143" s="25">
        <f>J144</f>
        <v>16.084680000000006</v>
      </c>
      <c r="K143" s="25">
        <f t="shared" si="47"/>
        <v>16.084679999999999</v>
      </c>
      <c r="L143" s="131">
        <f t="shared" si="47"/>
        <v>99.999999999999957</v>
      </c>
    </row>
    <row r="144" spans="1:53" s="10" customFormat="1" ht="47.25" x14ac:dyDescent="0.25">
      <c r="A144" s="205" t="s">
        <v>153</v>
      </c>
      <c r="B144" s="74" t="s">
        <v>43</v>
      </c>
      <c r="C144" s="217">
        <v>1</v>
      </c>
      <c r="D144" s="88" t="s">
        <v>32</v>
      </c>
      <c r="E144" s="218">
        <v>43010</v>
      </c>
      <c r="F144" s="217">
        <v>240</v>
      </c>
      <c r="G144" s="219" t="s">
        <v>16</v>
      </c>
      <c r="H144" s="220" t="s">
        <v>25</v>
      </c>
      <c r="I144" s="220">
        <v>911</v>
      </c>
      <c r="J144" s="77">
        <f>'Прил 2'!J111</f>
        <v>16.084680000000006</v>
      </c>
      <c r="K144" s="77">
        <f>'Прил 2'!K111</f>
        <v>16.084679999999999</v>
      </c>
      <c r="L144" s="77">
        <f>'Прил 2'!L111</f>
        <v>99.999999999999957</v>
      </c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  <c r="AA144" s="221"/>
      <c r="AB144" s="221"/>
      <c r="AC144" s="221"/>
      <c r="AD144" s="221"/>
      <c r="AE144" s="221"/>
      <c r="AF144" s="221"/>
      <c r="AG144" s="221"/>
      <c r="AH144" s="221"/>
      <c r="AI144" s="221"/>
      <c r="AJ144" s="221"/>
      <c r="AK144" s="221"/>
      <c r="AL144" s="221"/>
      <c r="AM144" s="221"/>
      <c r="AN144" s="221"/>
      <c r="AO144" s="221"/>
      <c r="AP144" s="221"/>
      <c r="AQ144" s="221"/>
      <c r="AR144" s="221"/>
      <c r="AS144" s="221"/>
      <c r="AT144" s="221"/>
      <c r="AU144" s="221"/>
      <c r="AV144" s="221"/>
      <c r="AW144" s="221"/>
      <c r="AX144" s="221"/>
      <c r="AY144" s="221"/>
      <c r="AZ144" s="221"/>
      <c r="BA144" s="221"/>
    </row>
    <row r="145" spans="1:53" ht="15.75" x14ac:dyDescent="0.25">
      <c r="A145" s="70" t="s">
        <v>135</v>
      </c>
      <c r="B145" s="5" t="s">
        <v>43</v>
      </c>
      <c r="C145" s="72">
        <v>1</v>
      </c>
      <c r="D145" s="65" t="s">
        <v>32</v>
      </c>
      <c r="E145" s="164">
        <v>43040</v>
      </c>
      <c r="F145" s="72"/>
      <c r="G145" s="166"/>
      <c r="H145" s="158"/>
      <c r="I145" s="158"/>
      <c r="J145" s="25">
        <f>J148</f>
        <v>125.66643999999999</v>
      </c>
      <c r="K145" s="25">
        <f>K148</f>
        <v>125.66643999999999</v>
      </c>
      <c r="L145" s="131">
        <f>L148</f>
        <v>100</v>
      </c>
    </row>
    <row r="146" spans="1:53" ht="36" customHeight="1" x14ac:dyDescent="0.25">
      <c r="A146" s="70" t="s">
        <v>93</v>
      </c>
      <c r="B146" s="5" t="s">
        <v>43</v>
      </c>
      <c r="C146" s="72">
        <v>1</v>
      </c>
      <c r="D146" s="65" t="s">
        <v>32</v>
      </c>
      <c r="E146" s="164">
        <v>43040</v>
      </c>
      <c r="F146" s="72">
        <v>200</v>
      </c>
      <c r="G146" s="166"/>
      <c r="H146" s="158"/>
      <c r="I146" s="158"/>
      <c r="J146" s="25">
        <f>J147</f>
        <v>125.66643999999999</v>
      </c>
      <c r="K146" s="25">
        <f t="shared" ref="K146:L146" si="48">K147</f>
        <v>125.66643999999999</v>
      </c>
      <c r="L146" s="25">
        <f t="shared" si="48"/>
        <v>100</v>
      </c>
    </row>
    <row r="147" spans="1:53" ht="15.75" x14ac:dyDescent="0.25">
      <c r="A147" s="70" t="s">
        <v>37</v>
      </c>
      <c r="B147" s="5" t="s">
        <v>43</v>
      </c>
      <c r="C147" s="72">
        <v>1</v>
      </c>
      <c r="D147" s="65" t="s">
        <v>32</v>
      </c>
      <c r="E147" s="164">
        <v>43040</v>
      </c>
      <c r="F147" s="72">
        <v>240</v>
      </c>
      <c r="G147" s="166"/>
      <c r="H147" s="158"/>
      <c r="I147" s="158"/>
      <c r="J147" s="25">
        <f>J148</f>
        <v>125.66643999999999</v>
      </c>
      <c r="K147" s="25">
        <f t="shared" ref="K147:L147" si="49">K148</f>
        <v>125.66643999999999</v>
      </c>
      <c r="L147" s="25">
        <f t="shared" si="49"/>
        <v>100</v>
      </c>
    </row>
    <row r="148" spans="1:53" ht="15.75" x14ac:dyDescent="0.25">
      <c r="A148" s="111" t="s">
        <v>50</v>
      </c>
      <c r="B148" s="5" t="s">
        <v>43</v>
      </c>
      <c r="C148" s="72">
        <v>1</v>
      </c>
      <c r="D148" s="65" t="s">
        <v>32</v>
      </c>
      <c r="E148" s="164">
        <v>43040</v>
      </c>
      <c r="F148" s="72">
        <v>240</v>
      </c>
      <c r="G148" s="68" t="s">
        <v>16</v>
      </c>
      <c r="H148" s="158"/>
      <c r="I148" s="158"/>
      <c r="J148" s="25">
        <f>J149</f>
        <v>125.66643999999999</v>
      </c>
      <c r="K148" s="25">
        <f t="shared" ref="K148:L149" si="50">K149</f>
        <v>125.66643999999999</v>
      </c>
      <c r="L148" s="131">
        <f t="shared" si="50"/>
        <v>100</v>
      </c>
    </row>
    <row r="149" spans="1:53" ht="15.75" x14ac:dyDescent="0.25">
      <c r="A149" s="106" t="s">
        <v>51</v>
      </c>
      <c r="B149" s="5" t="s">
        <v>43</v>
      </c>
      <c r="C149" s="72">
        <v>1</v>
      </c>
      <c r="D149" s="65" t="s">
        <v>32</v>
      </c>
      <c r="E149" s="164">
        <v>43040</v>
      </c>
      <c r="F149" s="72">
        <v>240</v>
      </c>
      <c r="G149" s="68" t="s">
        <v>16</v>
      </c>
      <c r="H149" s="158" t="s">
        <v>25</v>
      </c>
      <c r="I149" s="158"/>
      <c r="J149" s="25">
        <f>J150</f>
        <v>125.66643999999999</v>
      </c>
      <c r="K149" s="25">
        <f t="shared" si="50"/>
        <v>125.66643999999999</v>
      </c>
      <c r="L149" s="131">
        <f t="shared" si="50"/>
        <v>100</v>
      </c>
    </row>
    <row r="150" spans="1:53" s="10" customFormat="1" ht="55.5" customHeight="1" x14ac:dyDescent="0.25">
      <c r="A150" s="205" t="s">
        <v>153</v>
      </c>
      <c r="B150" s="74" t="s">
        <v>43</v>
      </c>
      <c r="C150" s="217">
        <v>1</v>
      </c>
      <c r="D150" s="88" t="s">
        <v>32</v>
      </c>
      <c r="E150" s="218">
        <v>43040</v>
      </c>
      <c r="F150" s="217">
        <v>240</v>
      </c>
      <c r="G150" s="212" t="s">
        <v>16</v>
      </c>
      <c r="H150" s="220" t="s">
        <v>25</v>
      </c>
      <c r="I150" s="220">
        <v>911</v>
      </c>
      <c r="J150" s="77">
        <f>'Прил 2'!J114</f>
        <v>125.66643999999999</v>
      </c>
      <c r="K150" s="77">
        <f>'Прил 2'!K114</f>
        <v>125.66643999999999</v>
      </c>
      <c r="L150" s="77">
        <f>'Прил 2'!L114</f>
        <v>100</v>
      </c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1"/>
      <c r="BA150" s="221"/>
    </row>
    <row r="151" spans="1:53" ht="95.25" customHeight="1" x14ac:dyDescent="0.25">
      <c r="A151" s="106" t="s">
        <v>206</v>
      </c>
      <c r="B151" s="67">
        <v>89</v>
      </c>
      <c r="C151" s="5">
        <v>1</v>
      </c>
      <c r="D151" s="5" t="s">
        <v>32</v>
      </c>
      <c r="E151" s="66" t="s">
        <v>188</v>
      </c>
      <c r="F151" s="5"/>
      <c r="G151" s="68"/>
      <c r="H151" s="65"/>
      <c r="I151" s="65"/>
      <c r="J151" s="25">
        <f>J152</f>
        <v>540</v>
      </c>
      <c r="K151" s="25">
        <f t="shared" ref="K151:L155" si="51">K152</f>
        <v>540</v>
      </c>
      <c r="L151" s="25">
        <f t="shared" si="51"/>
        <v>100</v>
      </c>
    </row>
    <row r="152" spans="1:53" ht="33" customHeight="1" x14ac:dyDescent="0.25">
      <c r="A152" s="70" t="s">
        <v>93</v>
      </c>
      <c r="B152" s="67">
        <v>89</v>
      </c>
      <c r="C152" s="5">
        <v>1</v>
      </c>
      <c r="D152" s="5" t="s">
        <v>32</v>
      </c>
      <c r="E152" s="66" t="s">
        <v>188</v>
      </c>
      <c r="F152" s="5" t="s">
        <v>94</v>
      </c>
      <c r="G152" s="68"/>
      <c r="H152" s="65"/>
      <c r="I152" s="65"/>
      <c r="J152" s="25">
        <f>J153</f>
        <v>540</v>
      </c>
      <c r="K152" s="25">
        <f t="shared" si="51"/>
        <v>540</v>
      </c>
      <c r="L152" s="25">
        <f t="shared" si="51"/>
        <v>100</v>
      </c>
    </row>
    <row r="153" spans="1:53" ht="18.75" customHeight="1" x14ac:dyDescent="0.25">
      <c r="A153" s="70" t="s">
        <v>37</v>
      </c>
      <c r="B153" s="67">
        <v>89</v>
      </c>
      <c r="C153" s="5">
        <v>1</v>
      </c>
      <c r="D153" s="5" t="s">
        <v>32</v>
      </c>
      <c r="E153" s="66" t="s">
        <v>188</v>
      </c>
      <c r="F153" s="5" t="s">
        <v>95</v>
      </c>
      <c r="G153" s="68"/>
      <c r="H153" s="65"/>
      <c r="I153" s="65"/>
      <c r="J153" s="25">
        <f>J154</f>
        <v>540</v>
      </c>
      <c r="K153" s="25">
        <f t="shared" si="51"/>
        <v>540</v>
      </c>
      <c r="L153" s="25">
        <f t="shared" si="51"/>
        <v>100</v>
      </c>
    </row>
    <row r="154" spans="1:53" ht="20.25" customHeight="1" x14ac:dyDescent="0.25">
      <c r="A154" s="111" t="s">
        <v>17</v>
      </c>
      <c r="B154" s="67">
        <v>89</v>
      </c>
      <c r="C154" s="5">
        <v>1</v>
      </c>
      <c r="D154" s="5" t="s">
        <v>32</v>
      </c>
      <c r="E154" s="66" t="s">
        <v>188</v>
      </c>
      <c r="F154" s="5" t="s">
        <v>95</v>
      </c>
      <c r="G154" s="68" t="s">
        <v>16</v>
      </c>
      <c r="H154" s="65"/>
      <c r="I154" s="65"/>
      <c r="J154" s="25">
        <f>J155</f>
        <v>540</v>
      </c>
      <c r="K154" s="25">
        <f t="shared" si="51"/>
        <v>540</v>
      </c>
      <c r="L154" s="25">
        <f t="shared" si="51"/>
        <v>100</v>
      </c>
    </row>
    <row r="155" spans="1:53" ht="27" customHeight="1" x14ac:dyDescent="0.25">
      <c r="A155" s="111" t="s">
        <v>50</v>
      </c>
      <c r="B155" s="67">
        <v>89</v>
      </c>
      <c r="C155" s="5">
        <v>1</v>
      </c>
      <c r="D155" s="5" t="s">
        <v>32</v>
      </c>
      <c r="E155" s="66" t="s">
        <v>188</v>
      </c>
      <c r="F155" s="5" t="s">
        <v>95</v>
      </c>
      <c r="G155" s="68" t="s">
        <v>16</v>
      </c>
      <c r="H155" s="65" t="s">
        <v>24</v>
      </c>
      <c r="I155" s="65"/>
      <c r="J155" s="25">
        <f>J156</f>
        <v>540</v>
      </c>
      <c r="K155" s="25">
        <f t="shared" si="51"/>
        <v>540</v>
      </c>
      <c r="L155" s="25">
        <f t="shared" si="51"/>
        <v>100</v>
      </c>
    </row>
    <row r="156" spans="1:53" ht="50.25" customHeight="1" x14ac:dyDescent="0.25">
      <c r="A156" s="236" t="s">
        <v>153</v>
      </c>
      <c r="B156" s="208">
        <v>89</v>
      </c>
      <c r="C156" s="74">
        <v>1</v>
      </c>
      <c r="D156" s="74" t="s">
        <v>32</v>
      </c>
      <c r="E156" s="80" t="s">
        <v>188</v>
      </c>
      <c r="F156" s="74" t="s">
        <v>95</v>
      </c>
      <c r="G156" s="212" t="s">
        <v>16</v>
      </c>
      <c r="H156" s="88" t="s">
        <v>24</v>
      </c>
      <c r="I156" s="88">
        <v>911</v>
      </c>
      <c r="J156" s="77">
        <f>'Прил 2'!J93</f>
        <v>540</v>
      </c>
      <c r="K156" s="77">
        <f>'Прил 2'!K93</f>
        <v>540</v>
      </c>
      <c r="L156" s="77">
        <f>'Прил 2'!L93</f>
        <v>100</v>
      </c>
    </row>
    <row r="157" spans="1:53" ht="63" customHeight="1" x14ac:dyDescent="0.25">
      <c r="A157" s="108" t="s">
        <v>164</v>
      </c>
      <c r="B157" s="163">
        <v>89</v>
      </c>
      <c r="C157" s="158" t="s">
        <v>20</v>
      </c>
      <c r="D157" s="65" t="s">
        <v>32</v>
      </c>
      <c r="E157" s="90" t="s">
        <v>47</v>
      </c>
      <c r="F157" s="65"/>
      <c r="G157" s="68"/>
      <c r="H157" s="65"/>
      <c r="I157" s="72"/>
      <c r="J157" s="25">
        <f>J160+J163</f>
        <v>160.1</v>
      </c>
      <c r="K157" s="25">
        <f t="shared" ref="K157" si="52">K160+K163</f>
        <v>160.1</v>
      </c>
      <c r="L157" s="25">
        <f>K157/J157*100</f>
        <v>100</v>
      </c>
    </row>
    <row r="158" spans="1:53" ht="63.75" customHeight="1" x14ac:dyDescent="0.25">
      <c r="A158" s="100" t="s">
        <v>96</v>
      </c>
      <c r="B158" s="163">
        <v>89</v>
      </c>
      <c r="C158" s="158" t="s">
        <v>20</v>
      </c>
      <c r="D158" s="65" t="s">
        <v>32</v>
      </c>
      <c r="E158" s="90" t="s">
        <v>47</v>
      </c>
      <c r="F158" s="65" t="s">
        <v>98</v>
      </c>
      <c r="G158" s="68"/>
      <c r="H158" s="65"/>
      <c r="I158" s="72"/>
      <c r="J158" s="25">
        <f>J159</f>
        <v>146.1</v>
      </c>
      <c r="K158" s="25">
        <f t="shared" ref="K158:L158" si="53">K159</f>
        <v>146.1</v>
      </c>
      <c r="L158" s="25">
        <f t="shared" si="53"/>
        <v>100</v>
      </c>
    </row>
    <row r="159" spans="1:53" ht="37.5" customHeight="1" x14ac:dyDescent="0.25">
      <c r="A159" s="100" t="s">
        <v>97</v>
      </c>
      <c r="B159" s="163">
        <v>89</v>
      </c>
      <c r="C159" s="158" t="s">
        <v>20</v>
      </c>
      <c r="D159" s="65" t="s">
        <v>32</v>
      </c>
      <c r="E159" s="90" t="s">
        <v>47</v>
      </c>
      <c r="F159" s="65" t="s">
        <v>99</v>
      </c>
      <c r="G159" s="68"/>
      <c r="H159" s="65"/>
      <c r="I159" s="72"/>
      <c r="J159" s="25">
        <f>J160</f>
        <v>146.1</v>
      </c>
      <c r="K159" s="25">
        <f t="shared" ref="K159:L159" si="54">K160</f>
        <v>146.1</v>
      </c>
      <c r="L159" s="25">
        <f t="shared" si="54"/>
        <v>100</v>
      </c>
    </row>
    <row r="160" spans="1:53" ht="21" customHeight="1" x14ac:dyDescent="0.25">
      <c r="A160" s="111" t="s">
        <v>45</v>
      </c>
      <c r="B160" s="163">
        <v>89</v>
      </c>
      <c r="C160" s="158" t="s">
        <v>20</v>
      </c>
      <c r="D160" s="65" t="s">
        <v>32</v>
      </c>
      <c r="E160" s="90" t="s">
        <v>47</v>
      </c>
      <c r="F160" s="65" t="s">
        <v>99</v>
      </c>
      <c r="G160" s="68" t="s">
        <v>24</v>
      </c>
      <c r="H160" s="65"/>
      <c r="I160" s="72"/>
      <c r="J160" s="25">
        <f>J161</f>
        <v>146.1</v>
      </c>
      <c r="K160" s="25">
        <f t="shared" ref="K160:L161" si="55">K161</f>
        <v>146.1</v>
      </c>
      <c r="L160" s="131">
        <f t="shared" si="55"/>
        <v>100</v>
      </c>
    </row>
    <row r="161" spans="1:53" ht="26.25" customHeight="1" x14ac:dyDescent="0.25">
      <c r="A161" s="111" t="s">
        <v>46</v>
      </c>
      <c r="B161" s="163">
        <v>89</v>
      </c>
      <c r="C161" s="158" t="s">
        <v>20</v>
      </c>
      <c r="D161" s="65" t="s">
        <v>32</v>
      </c>
      <c r="E161" s="90" t="s">
        <v>47</v>
      </c>
      <c r="F161" s="65" t="s">
        <v>99</v>
      </c>
      <c r="G161" s="68" t="s">
        <v>24</v>
      </c>
      <c r="H161" s="65" t="s">
        <v>25</v>
      </c>
      <c r="I161" s="72"/>
      <c r="J161" s="25">
        <f>J162</f>
        <v>146.1</v>
      </c>
      <c r="K161" s="25">
        <f t="shared" si="55"/>
        <v>146.1</v>
      </c>
      <c r="L161" s="131">
        <f t="shared" si="55"/>
        <v>100</v>
      </c>
    </row>
    <row r="162" spans="1:53" s="10" customFormat="1" ht="47.25" customHeight="1" x14ac:dyDescent="0.25">
      <c r="A162" s="205" t="s">
        <v>153</v>
      </c>
      <c r="B162" s="212">
        <v>89</v>
      </c>
      <c r="C162" s="88">
        <v>1</v>
      </c>
      <c r="D162" s="88" t="s">
        <v>32</v>
      </c>
      <c r="E162" s="89" t="s">
        <v>47</v>
      </c>
      <c r="F162" s="88" t="s">
        <v>99</v>
      </c>
      <c r="G162" s="212" t="s">
        <v>24</v>
      </c>
      <c r="H162" s="88" t="s">
        <v>25</v>
      </c>
      <c r="I162" s="88">
        <v>911</v>
      </c>
      <c r="J162" s="77">
        <f>'Прил 2'!J62</f>
        <v>146.1</v>
      </c>
      <c r="K162" s="77">
        <f>'Прил 2'!K62</f>
        <v>146.1</v>
      </c>
      <c r="L162" s="77">
        <f>'Прил 2'!L62</f>
        <v>100</v>
      </c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  <c r="AA162" s="221"/>
      <c r="AB162" s="221"/>
      <c r="AC162" s="221"/>
      <c r="AD162" s="221"/>
      <c r="AE162" s="221"/>
      <c r="AF162" s="221"/>
      <c r="AG162" s="221"/>
      <c r="AH162" s="221"/>
      <c r="AI162" s="221"/>
      <c r="AJ162" s="221"/>
      <c r="AK162" s="221"/>
      <c r="AL162" s="221"/>
      <c r="AM162" s="221"/>
      <c r="AN162" s="221"/>
      <c r="AO162" s="221"/>
      <c r="AP162" s="221"/>
      <c r="AQ162" s="221"/>
      <c r="AR162" s="221"/>
      <c r="AS162" s="221"/>
      <c r="AT162" s="221"/>
      <c r="AU162" s="221"/>
      <c r="AV162" s="221"/>
      <c r="AW162" s="221"/>
      <c r="AX162" s="221"/>
      <c r="AY162" s="221"/>
      <c r="AZ162" s="221"/>
      <c r="BA162" s="221"/>
    </row>
    <row r="163" spans="1:53" ht="46.5" customHeight="1" x14ac:dyDescent="0.25">
      <c r="A163" s="100" t="s">
        <v>96</v>
      </c>
      <c r="B163" s="163">
        <v>89</v>
      </c>
      <c r="C163" s="158" t="s">
        <v>20</v>
      </c>
      <c r="D163" s="65" t="s">
        <v>32</v>
      </c>
      <c r="E163" s="90" t="s">
        <v>47</v>
      </c>
      <c r="F163" s="65" t="s">
        <v>94</v>
      </c>
      <c r="G163" s="68"/>
      <c r="H163" s="65"/>
      <c r="I163" s="72"/>
      <c r="J163" s="25">
        <f>J164</f>
        <v>14</v>
      </c>
      <c r="K163" s="25">
        <f t="shared" ref="K163:L166" si="56">K164</f>
        <v>14</v>
      </c>
      <c r="L163" s="25">
        <f t="shared" ref="L163:L164" si="57">L164</f>
        <v>100</v>
      </c>
    </row>
    <row r="164" spans="1:53" ht="36" customHeight="1" x14ac:dyDescent="0.25">
      <c r="A164" s="100" t="s">
        <v>97</v>
      </c>
      <c r="B164" s="163">
        <v>89</v>
      </c>
      <c r="C164" s="158" t="s">
        <v>20</v>
      </c>
      <c r="D164" s="65" t="s">
        <v>32</v>
      </c>
      <c r="E164" s="90" t="s">
        <v>47</v>
      </c>
      <c r="F164" s="65" t="s">
        <v>95</v>
      </c>
      <c r="G164" s="68"/>
      <c r="H164" s="65"/>
      <c r="I164" s="72"/>
      <c r="J164" s="25">
        <f>J165</f>
        <v>14</v>
      </c>
      <c r="K164" s="25">
        <f t="shared" si="56"/>
        <v>14</v>
      </c>
      <c r="L164" s="25">
        <f t="shared" si="57"/>
        <v>100</v>
      </c>
    </row>
    <row r="165" spans="1:53" ht="20.25" customHeight="1" x14ac:dyDescent="0.25">
      <c r="A165" s="111" t="s">
        <v>45</v>
      </c>
      <c r="B165" s="163">
        <v>89</v>
      </c>
      <c r="C165" s="158" t="s">
        <v>20</v>
      </c>
      <c r="D165" s="65" t="s">
        <v>32</v>
      </c>
      <c r="E165" s="90" t="s">
        <v>47</v>
      </c>
      <c r="F165" s="65" t="s">
        <v>95</v>
      </c>
      <c r="G165" s="68" t="s">
        <v>24</v>
      </c>
      <c r="H165" s="65"/>
      <c r="I165" s="72"/>
      <c r="J165" s="25">
        <f>J166</f>
        <v>14</v>
      </c>
      <c r="K165" s="25">
        <f t="shared" si="56"/>
        <v>14</v>
      </c>
      <c r="L165" s="131">
        <f t="shared" si="56"/>
        <v>100</v>
      </c>
    </row>
    <row r="166" spans="1:53" ht="24" customHeight="1" x14ac:dyDescent="0.25">
      <c r="A166" s="111" t="s">
        <v>46</v>
      </c>
      <c r="B166" s="163">
        <v>89</v>
      </c>
      <c r="C166" s="158" t="s">
        <v>20</v>
      </c>
      <c r="D166" s="65" t="s">
        <v>32</v>
      </c>
      <c r="E166" s="90" t="s">
        <v>47</v>
      </c>
      <c r="F166" s="65" t="s">
        <v>95</v>
      </c>
      <c r="G166" s="68" t="s">
        <v>24</v>
      </c>
      <c r="H166" s="65" t="s">
        <v>25</v>
      </c>
      <c r="I166" s="72"/>
      <c r="J166" s="25">
        <f>J167</f>
        <v>14</v>
      </c>
      <c r="K166" s="25">
        <f t="shared" si="56"/>
        <v>14</v>
      </c>
      <c r="L166" s="131">
        <f t="shared" si="56"/>
        <v>100</v>
      </c>
    </row>
    <row r="167" spans="1:53" s="10" customFormat="1" ht="29.25" customHeight="1" x14ac:dyDescent="0.25">
      <c r="A167" s="205" t="s">
        <v>153</v>
      </c>
      <c r="B167" s="212">
        <v>89</v>
      </c>
      <c r="C167" s="88">
        <v>1</v>
      </c>
      <c r="D167" s="88" t="s">
        <v>32</v>
      </c>
      <c r="E167" s="89" t="s">
        <v>47</v>
      </c>
      <c r="F167" s="88" t="s">
        <v>95</v>
      </c>
      <c r="G167" s="212" t="s">
        <v>24</v>
      </c>
      <c r="H167" s="88" t="s">
        <v>25</v>
      </c>
      <c r="I167" s="88">
        <v>911</v>
      </c>
      <c r="J167" s="77">
        <f>'Прил 2'!J64</f>
        <v>14</v>
      </c>
      <c r="K167" s="77">
        <f>'Прил 2'!K64</f>
        <v>14</v>
      </c>
      <c r="L167" s="77">
        <f>'Прил 2'!L64</f>
        <v>100</v>
      </c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  <c r="AA167" s="221"/>
      <c r="AB167" s="221"/>
      <c r="AC167" s="221"/>
      <c r="AD167" s="221"/>
      <c r="AE167" s="221"/>
      <c r="AF167" s="221"/>
      <c r="AG167" s="221"/>
      <c r="AH167" s="221"/>
      <c r="AI167" s="221"/>
      <c r="AJ167" s="221"/>
      <c r="AK167" s="221"/>
      <c r="AL167" s="221"/>
      <c r="AM167" s="221"/>
      <c r="AN167" s="221"/>
      <c r="AO167" s="221"/>
      <c r="AP167" s="221"/>
      <c r="AQ167" s="221"/>
      <c r="AR167" s="221"/>
      <c r="AS167" s="221"/>
      <c r="AT167" s="221"/>
      <c r="AU167" s="221"/>
      <c r="AV167" s="221"/>
      <c r="AW167" s="221"/>
      <c r="AX167" s="221"/>
      <c r="AY167" s="221"/>
      <c r="AZ167" s="221"/>
      <c r="BA167" s="221"/>
    </row>
    <row r="168" spans="1:53" ht="129.75" customHeight="1" x14ac:dyDescent="0.25">
      <c r="A168" s="111" t="s">
        <v>129</v>
      </c>
      <c r="B168" s="64">
        <v>89</v>
      </c>
      <c r="C168" s="65" t="s">
        <v>20</v>
      </c>
      <c r="D168" s="65" t="s">
        <v>32</v>
      </c>
      <c r="E168" s="90" t="s">
        <v>38</v>
      </c>
      <c r="F168" s="65"/>
      <c r="G168" s="68"/>
      <c r="H168" s="65"/>
      <c r="I168" s="68"/>
      <c r="J168" s="25">
        <f>J171</f>
        <v>0.4</v>
      </c>
      <c r="K168" s="25">
        <f>K171</f>
        <v>0.4</v>
      </c>
      <c r="L168" s="131">
        <f>L171</f>
        <v>100</v>
      </c>
    </row>
    <row r="169" spans="1:53" ht="35.450000000000003" customHeight="1" x14ac:dyDescent="0.25">
      <c r="A169" s="70" t="s">
        <v>93</v>
      </c>
      <c r="B169" s="163">
        <v>89</v>
      </c>
      <c r="C169" s="65" t="s">
        <v>20</v>
      </c>
      <c r="D169" s="65" t="s">
        <v>32</v>
      </c>
      <c r="E169" s="90" t="s">
        <v>38</v>
      </c>
      <c r="F169" s="65" t="s">
        <v>94</v>
      </c>
      <c r="G169" s="68"/>
      <c r="H169" s="65"/>
      <c r="I169" s="68"/>
      <c r="J169" s="25">
        <f>J170</f>
        <v>0.4</v>
      </c>
      <c r="K169" s="25">
        <f t="shared" ref="K169:L169" si="58">K170</f>
        <v>0.4</v>
      </c>
      <c r="L169" s="25">
        <f t="shared" si="58"/>
        <v>100</v>
      </c>
    </row>
    <row r="170" spans="1:53" ht="22.15" customHeight="1" x14ac:dyDescent="0.25">
      <c r="A170" s="70" t="s">
        <v>37</v>
      </c>
      <c r="B170" s="163">
        <v>89</v>
      </c>
      <c r="C170" s="65" t="s">
        <v>20</v>
      </c>
      <c r="D170" s="65" t="s">
        <v>32</v>
      </c>
      <c r="E170" s="90" t="s">
        <v>38</v>
      </c>
      <c r="F170" s="65" t="s">
        <v>95</v>
      </c>
      <c r="G170" s="68"/>
      <c r="H170" s="65"/>
      <c r="I170" s="68"/>
      <c r="J170" s="25">
        <f>J171</f>
        <v>0.4</v>
      </c>
      <c r="K170" s="25">
        <f t="shared" ref="K170:L170" si="59">K171</f>
        <v>0.4</v>
      </c>
      <c r="L170" s="25">
        <f t="shared" si="59"/>
        <v>100</v>
      </c>
    </row>
    <row r="171" spans="1:53" ht="15.75" x14ac:dyDescent="0.25">
      <c r="A171" s="111" t="s">
        <v>12</v>
      </c>
      <c r="B171" s="163">
        <v>89</v>
      </c>
      <c r="C171" s="65" t="s">
        <v>20</v>
      </c>
      <c r="D171" s="65" t="s">
        <v>32</v>
      </c>
      <c r="E171" s="90" t="s">
        <v>38</v>
      </c>
      <c r="F171" s="65" t="s">
        <v>95</v>
      </c>
      <c r="G171" s="68" t="s">
        <v>13</v>
      </c>
      <c r="H171" s="65"/>
      <c r="I171" s="68"/>
      <c r="J171" s="25">
        <f>J172</f>
        <v>0.4</v>
      </c>
      <c r="K171" s="25">
        <f t="shared" ref="K171:L172" si="60">K172</f>
        <v>0.4</v>
      </c>
      <c r="L171" s="131">
        <f t="shared" si="60"/>
        <v>100</v>
      </c>
    </row>
    <row r="172" spans="1:53" ht="63.75" customHeight="1" x14ac:dyDescent="0.25">
      <c r="A172" s="111" t="s">
        <v>60</v>
      </c>
      <c r="B172" s="163">
        <v>89</v>
      </c>
      <c r="C172" s="65" t="s">
        <v>20</v>
      </c>
      <c r="D172" s="65" t="s">
        <v>32</v>
      </c>
      <c r="E172" s="90" t="s">
        <v>38</v>
      </c>
      <c r="F172" s="65" t="s">
        <v>95</v>
      </c>
      <c r="G172" s="68" t="s">
        <v>13</v>
      </c>
      <c r="H172" s="65" t="s">
        <v>14</v>
      </c>
      <c r="I172" s="68"/>
      <c r="J172" s="25">
        <f>J173</f>
        <v>0.4</v>
      </c>
      <c r="K172" s="25">
        <f t="shared" si="60"/>
        <v>0.4</v>
      </c>
      <c r="L172" s="131">
        <f t="shared" si="60"/>
        <v>100</v>
      </c>
    </row>
    <row r="173" spans="1:53" s="10" customFormat="1" ht="47.25" x14ac:dyDescent="0.25">
      <c r="A173" s="205" t="s">
        <v>153</v>
      </c>
      <c r="B173" s="222">
        <v>89</v>
      </c>
      <c r="C173" s="88" t="s">
        <v>20</v>
      </c>
      <c r="D173" s="88" t="s">
        <v>32</v>
      </c>
      <c r="E173" s="89" t="s">
        <v>38</v>
      </c>
      <c r="F173" s="88" t="s">
        <v>95</v>
      </c>
      <c r="G173" s="212" t="s">
        <v>13</v>
      </c>
      <c r="H173" s="88" t="s">
        <v>14</v>
      </c>
      <c r="I173" s="212">
        <v>911</v>
      </c>
      <c r="J173" s="77">
        <f>'Прил 2'!J38</f>
        <v>0.4</v>
      </c>
      <c r="K173" s="77">
        <f>'Прил 2'!K38</f>
        <v>0.4</v>
      </c>
      <c r="L173" s="128">
        <f>'Прил 2'!L38</f>
        <v>100</v>
      </c>
      <c r="M173" s="221"/>
      <c r="N173" s="221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  <c r="AJ173" s="221"/>
      <c r="AK173" s="221"/>
      <c r="AL173" s="221"/>
      <c r="AM173" s="221"/>
      <c r="AN173" s="221"/>
      <c r="AO173" s="221"/>
      <c r="AP173" s="221"/>
      <c r="AQ173" s="221"/>
      <c r="AR173" s="221"/>
      <c r="AS173" s="221"/>
      <c r="AT173" s="221"/>
      <c r="AU173" s="221"/>
      <c r="AV173" s="221"/>
      <c r="AW173" s="221"/>
      <c r="AX173" s="221"/>
      <c r="AY173" s="221"/>
      <c r="AZ173" s="221"/>
      <c r="BA173" s="221"/>
    </row>
  </sheetData>
  <autoFilter ref="A7:L173"/>
  <mergeCells count="11">
    <mergeCell ref="A3:J3"/>
    <mergeCell ref="A2:L2"/>
    <mergeCell ref="M2:T2"/>
    <mergeCell ref="J1:L1"/>
    <mergeCell ref="A4:A5"/>
    <mergeCell ref="B4:E5"/>
    <mergeCell ref="H4:H5"/>
    <mergeCell ref="I4:I5"/>
    <mergeCell ref="G4:G5"/>
    <mergeCell ref="J4:L4"/>
    <mergeCell ref="F4:F5"/>
  </mergeCells>
  <conditionalFormatting sqref="D119:D120">
    <cfRule type="expression" dxfId="2" priority="50" stopIfTrue="1">
      <formula>$D119=""</formula>
    </cfRule>
    <cfRule type="expression" dxfId="1" priority="51" stopIfTrue="1">
      <formula>$E119&lt;&gt;""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26"/>
  <sheetViews>
    <sheetView tabSelected="1" view="pageBreakPreview" topLeftCell="A4" zoomScaleNormal="55" zoomScaleSheetLayoutView="100" workbookViewId="0">
      <selection activeCell="B12" sqref="B12"/>
    </sheetView>
  </sheetViews>
  <sheetFormatPr defaultColWidth="9.140625" defaultRowHeight="15.75" x14ac:dyDescent="0.25"/>
  <cols>
    <col min="1" max="1" width="29.140625" style="9" customWidth="1"/>
    <col min="2" max="2" width="71" style="48" customWidth="1"/>
    <col min="3" max="3" width="14.85546875" style="9" customWidth="1"/>
    <col min="4" max="4" width="17.28515625" style="9" customWidth="1"/>
    <col min="5" max="5" width="16.140625" style="9" customWidth="1"/>
    <col min="6" max="6" width="9.140625" style="9" hidden="1" customWidth="1"/>
    <col min="7" max="7" width="20.28515625" style="9" customWidth="1"/>
    <col min="8" max="8" width="16.7109375" style="9" customWidth="1"/>
    <col min="9" max="9" width="21.85546875" style="9" customWidth="1"/>
    <col min="10" max="16384" width="9.140625" style="9"/>
  </cols>
  <sheetData>
    <row r="1" spans="1:6" ht="129.75" customHeight="1" x14ac:dyDescent="0.25">
      <c r="A1" s="121"/>
      <c r="B1" s="167"/>
      <c r="C1" s="263" t="s">
        <v>245</v>
      </c>
      <c r="D1" s="263"/>
      <c r="E1" s="263"/>
      <c r="F1" s="7"/>
    </row>
    <row r="2" spans="1:6" ht="68.25" customHeight="1" x14ac:dyDescent="0.25">
      <c r="A2" s="277" t="s">
        <v>246</v>
      </c>
      <c r="B2" s="277"/>
      <c r="C2" s="277"/>
      <c r="D2" s="277"/>
      <c r="E2" s="277"/>
    </row>
    <row r="3" spans="1:6" x14ac:dyDescent="0.25">
      <c r="A3" s="122"/>
      <c r="B3" s="168"/>
      <c r="C3" s="169"/>
      <c r="D3" s="120"/>
      <c r="E3" s="170" t="s">
        <v>124</v>
      </c>
    </row>
    <row r="4" spans="1:6" x14ac:dyDescent="0.25">
      <c r="A4" s="275" t="s">
        <v>112</v>
      </c>
      <c r="B4" s="276" t="s">
        <v>176</v>
      </c>
      <c r="C4" s="275" t="s">
        <v>177</v>
      </c>
      <c r="D4" s="275"/>
      <c r="E4" s="275"/>
    </row>
    <row r="5" spans="1:6" ht="63.75" customHeight="1" x14ac:dyDescent="0.25">
      <c r="A5" s="275"/>
      <c r="B5" s="276"/>
      <c r="C5" s="190" t="s">
        <v>237</v>
      </c>
      <c r="D5" s="190" t="s">
        <v>238</v>
      </c>
      <c r="E5" s="190" t="s">
        <v>236</v>
      </c>
    </row>
    <row r="6" spans="1:6" ht="31.5" x14ac:dyDescent="0.25">
      <c r="A6" s="171" t="s">
        <v>113</v>
      </c>
      <c r="B6" s="183" t="s">
        <v>114</v>
      </c>
      <c r="C6" s="181">
        <f>C7+C10+C14</f>
        <v>206.52697000000109</v>
      </c>
      <c r="D6" s="181">
        <f t="shared" ref="D6" si="0">D7+D10+D14</f>
        <v>25.389940000001232</v>
      </c>
      <c r="E6" s="181">
        <f>D6/C6*100</f>
        <v>12.29376482887494</v>
      </c>
    </row>
    <row r="7" spans="1:6" x14ac:dyDescent="0.25">
      <c r="A7" s="31" t="s">
        <v>115</v>
      </c>
      <c r="B7" s="47" t="s">
        <v>108</v>
      </c>
      <c r="C7" s="39">
        <f t="shared" ref="C7:E8" si="1">SUM(C8)</f>
        <v>0</v>
      </c>
      <c r="D7" s="39">
        <f t="shared" si="1"/>
        <v>0</v>
      </c>
      <c r="E7" s="39">
        <f t="shared" si="1"/>
        <v>0</v>
      </c>
    </row>
    <row r="8" spans="1:6" ht="31.5" x14ac:dyDescent="0.25">
      <c r="A8" s="31" t="s">
        <v>116</v>
      </c>
      <c r="B8" s="47" t="s">
        <v>117</v>
      </c>
      <c r="C8" s="39">
        <f t="shared" si="1"/>
        <v>0</v>
      </c>
      <c r="D8" s="39">
        <f t="shared" si="1"/>
        <v>0</v>
      </c>
      <c r="E8" s="39">
        <f t="shared" si="1"/>
        <v>0</v>
      </c>
    </row>
    <row r="9" spans="1:6" ht="31.5" x14ac:dyDescent="0.25">
      <c r="A9" s="31" t="s">
        <v>125</v>
      </c>
      <c r="B9" s="182" t="s">
        <v>166</v>
      </c>
      <c r="C9" s="39">
        <v>0</v>
      </c>
      <c r="D9" s="39">
        <v>0</v>
      </c>
      <c r="E9" s="39">
        <v>0</v>
      </c>
    </row>
    <row r="10" spans="1:6" ht="31.5" x14ac:dyDescent="0.25">
      <c r="A10" s="33" t="s">
        <v>136</v>
      </c>
      <c r="B10" s="46" t="s">
        <v>111</v>
      </c>
      <c r="C10" s="39">
        <f t="shared" ref="C10:E11" si="2">C11</f>
        <v>-60.123080000000002</v>
      </c>
      <c r="D10" s="39">
        <f t="shared" si="2"/>
        <v>-60.123080000000002</v>
      </c>
      <c r="E10" s="39">
        <f t="shared" si="2"/>
        <v>100</v>
      </c>
    </row>
    <row r="11" spans="1:6" ht="31.5" x14ac:dyDescent="0.25">
      <c r="A11" s="33" t="s">
        <v>137</v>
      </c>
      <c r="B11" s="46" t="s">
        <v>118</v>
      </c>
      <c r="C11" s="39">
        <f t="shared" si="2"/>
        <v>-60.123080000000002</v>
      </c>
      <c r="D11" s="39">
        <f t="shared" si="2"/>
        <v>-60.123080000000002</v>
      </c>
      <c r="E11" s="39">
        <f t="shared" si="2"/>
        <v>100</v>
      </c>
    </row>
    <row r="12" spans="1:6" ht="47.25" x14ac:dyDescent="0.25">
      <c r="A12" s="33" t="s">
        <v>138</v>
      </c>
      <c r="B12" s="46" t="s">
        <v>119</v>
      </c>
      <c r="C12" s="39">
        <f>SUM(C13)</f>
        <v>-60.123080000000002</v>
      </c>
      <c r="D12" s="39">
        <f>SUM(D13)</f>
        <v>-60.123080000000002</v>
      </c>
      <c r="E12" s="39">
        <f>SUM(E13)</f>
        <v>100</v>
      </c>
    </row>
    <row r="13" spans="1:6" ht="47.25" x14ac:dyDescent="0.25">
      <c r="A13" s="33" t="s">
        <v>139</v>
      </c>
      <c r="B13" s="184" t="s">
        <v>126</v>
      </c>
      <c r="C13" s="39">
        <f>'Прил 6'!C15</f>
        <v>-60.123080000000002</v>
      </c>
      <c r="D13" s="39">
        <f>'Прил 6'!D15</f>
        <v>-60.123080000000002</v>
      </c>
      <c r="E13" s="39">
        <f>'Прил 6'!E15</f>
        <v>100</v>
      </c>
    </row>
    <row r="14" spans="1:6" ht="31.5" x14ac:dyDescent="0.25">
      <c r="A14" s="34" t="s">
        <v>140</v>
      </c>
      <c r="B14" s="185" t="s">
        <v>167</v>
      </c>
      <c r="C14" s="32">
        <f>C15+C18</f>
        <v>266.6500500000011</v>
      </c>
      <c r="D14" s="32">
        <f t="shared" ref="D14" si="3">D15+D18</f>
        <v>85.513020000001234</v>
      </c>
      <c r="E14" s="32">
        <f>D14/C14*100</f>
        <v>32.069380823292882</v>
      </c>
    </row>
    <row r="15" spans="1:6" s="37" customFormat="1" x14ac:dyDescent="0.25">
      <c r="A15" s="35" t="s">
        <v>141</v>
      </c>
      <c r="B15" s="36" t="s">
        <v>120</v>
      </c>
      <c r="C15" s="32">
        <f t="shared" ref="C15:D16" si="4">SUM(C16)</f>
        <v>-5501.8696799999998</v>
      </c>
      <c r="D15" s="32">
        <f t="shared" si="4"/>
        <v>-5497.9013399999994</v>
      </c>
      <c r="E15" s="32">
        <f t="shared" ref="E15:E20" si="5">D15/C15*100</f>
        <v>99.927872882659756</v>
      </c>
    </row>
    <row r="16" spans="1:6" x14ac:dyDescent="0.25">
      <c r="A16" s="33" t="s">
        <v>142</v>
      </c>
      <c r="B16" s="38" t="s">
        <v>121</v>
      </c>
      <c r="C16" s="39">
        <f t="shared" si="4"/>
        <v>-5501.8696799999998</v>
      </c>
      <c r="D16" s="39">
        <f t="shared" si="4"/>
        <v>-5497.9013399999994</v>
      </c>
      <c r="E16" s="39">
        <f t="shared" si="5"/>
        <v>99.927872882659756</v>
      </c>
    </row>
    <row r="17" spans="1:9" ht="31.5" x14ac:dyDescent="0.25">
      <c r="A17" s="33" t="s">
        <v>143</v>
      </c>
      <c r="B17" s="182" t="s">
        <v>168</v>
      </c>
      <c r="C17" s="39">
        <f>-'Прил 1'!C7-C9</f>
        <v>-5501.8696799999998</v>
      </c>
      <c r="D17" s="39">
        <f>-'Прил 1'!D7-D9</f>
        <v>-5497.9013399999994</v>
      </c>
      <c r="E17" s="39">
        <f t="shared" si="5"/>
        <v>99.927872882659756</v>
      </c>
    </row>
    <row r="18" spans="1:9" s="37" customFormat="1" x14ac:dyDescent="0.25">
      <c r="A18" s="35" t="s">
        <v>144</v>
      </c>
      <c r="B18" s="40" t="s">
        <v>122</v>
      </c>
      <c r="C18" s="32">
        <f>SUM(C19)</f>
        <v>5768.5197300000009</v>
      </c>
      <c r="D18" s="32">
        <f t="shared" ref="C18:D19" si="6">SUM(D19)</f>
        <v>5583.4143600000007</v>
      </c>
      <c r="E18" s="32">
        <f t="shared" si="5"/>
        <v>96.791111434752779</v>
      </c>
    </row>
    <row r="19" spans="1:9" x14ac:dyDescent="0.25">
      <c r="A19" s="41" t="s">
        <v>145</v>
      </c>
      <c r="B19" s="42" t="s">
        <v>123</v>
      </c>
      <c r="C19" s="39">
        <f t="shared" si="6"/>
        <v>5768.5197300000009</v>
      </c>
      <c r="D19" s="39">
        <f t="shared" si="6"/>
        <v>5583.4143600000007</v>
      </c>
      <c r="E19" s="39">
        <f t="shared" si="5"/>
        <v>96.791111434752779</v>
      </c>
    </row>
    <row r="20" spans="1:9" ht="31.5" x14ac:dyDescent="0.25">
      <c r="A20" s="43" t="s">
        <v>146</v>
      </c>
      <c r="B20" s="44" t="s">
        <v>169</v>
      </c>
      <c r="C20" s="39">
        <f>'Прил 2'!J7-C13</f>
        <v>5768.5197300000009</v>
      </c>
      <c r="D20" s="39">
        <f>'Прил 2'!K7-D13</f>
        <v>5583.4143600000007</v>
      </c>
      <c r="E20" s="39">
        <f t="shared" si="5"/>
        <v>96.791111434752779</v>
      </c>
      <c r="G20" s="45"/>
      <c r="H20" s="45"/>
      <c r="I20" s="45"/>
    </row>
    <row r="23" spans="1:9" ht="28.15" customHeight="1" x14ac:dyDescent="0.25"/>
    <row r="26" spans="1:9" x14ac:dyDescent="0.25">
      <c r="C26" s="45"/>
      <c r="D26" s="45"/>
      <c r="E26" s="45"/>
    </row>
  </sheetData>
  <mergeCells count="5">
    <mergeCell ref="A4:A5"/>
    <mergeCell ref="B4:B5"/>
    <mergeCell ref="C4:E4"/>
    <mergeCell ref="A2:E2"/>
    <mergeCell ref="C1:E1"/>
  </mergeCells>
  <conditionalFormatting sqref="A1">
    <cfRule type="expression" dxfId="0" priority="1" stopIfTrue="1">
      <formula>#REF!&lt;&gt;""</formula>
    </cfRule>
  </conditionalFormatting>
  <pageMargins left="0.7" right="0.7" top="0.75" bottom="0.75" header="0.3" footer="0.3"/>
  <pageSetup paperSize="9" scale="3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23"/>
  <sheetViews>
    <sheetView view="pageBreakPreview" zoomScaleNormal="40" zoomScaleSheetLayoutView="100" workbookViewId="0">
      <selection activeCell="E16" sqref="E16"/>
    </sheetView>
  </sheetViews>
  <sheetFormatPr defaultColWidth="8" defaultRowHeight="15.75" x14ac:dyDescent="0.25"/>
  <cols>
    <col min="1" max="1" width="15.140625" style="3" customWidth="1"/>
    <col min="2" max="2" width="56.5703125" style="3" customWidth="1"/>
    <col min="3" max="3" width="15" style="3" customWidth="1"/>
    <col min="4" max="4" width="14" style="3" customWidth="1"/>
    <col min="5" max="5" width="13.85546875" style="3" customWidth="1"/>
    <col min="6" max="16384" width="8" style="3"/>
  </cols>
  <sheetData>
    <row r="1" spans="1:5" ht="131.25" customHeight="1" x14ac:dyDescent="0.25">
      <c r="A1" s="172"/>
      <c r="B1" s="119"/>
      <c r="C1" s="263" t="s">
        <v>247</v>
      </c>
      <c r="D1" s="263"/>
      <c r="E1" s="263"/>
    </row>
    <row r="2" spans="1:5" x14ac:dyDescent="0.25">
      <c r="A2" s="278" t="s">
        <v>248</v>
      </c>
      <c r="B2" s="278"/>
      <c r="C2" s="278"/>
      <c r="D2" s="278"/>
      <c r="E2" s="278"/>
    </row>
    <row r="3" spans="1:5" x14ac:dyDescent="0.25">
      <c r="A3" s="278"/>
      <c r="B3" s="278"/>
      <c r="C3" s="278"/>
      <c r="D3" s="278"/>
      <c r="E3" s="278"/>
    </row>
    <row r="4" spans="1:5" ht="53.25" customHeight="1" x14ac:dyDescent="0.25">
      <c r="A4" s="278"/>
      <c r="B4" s="278"/>
      <c r="C4" s="278"/>
      <c r="D4" s="278"/>
      <c r="E4" s="278"/>
    </row>
    <row r="5" spans="1:5" x14ac:dyDescent="0.25">
      <c r="A5" s="279" t="s">
        <v>106</v>
      </c>
      <c r="B5" s="279" t="s">
        <v>178</v>
      </c>
      <c r="C5" s="281" t="s">
        <v>179</v>
      </c>
      <c r="D5" s="282"/>
      <c r="E5" s="283"/>
    </row>
    <row r="6" spans="1:5" ht="31.5" x14ac:dyDescent="0.25">
      <c r="A6" s="280"/>
      <c r="B6" s="280"/>
      <c r="C6" s="190" t="s">
        <v>237</v>
      </c>
      <c r="D6" s="190" t="s">
        <v>238</v>
      </c>
      <c r="E6" s="190" t="s">
        <v>236</v>
      </c>
    </row>
    <row r="7" spans="1:5" x14ac:dyDescent="0.25">
      <c r="A7" s="174">
        <v>1</v>
      </c>
      <c r="B7" s="175">
        <v>2</v>
      </c>
      <c r="C7" s="176">
        <v>3</v>
      </c>
      <c r="D7" s="173">
        <v>4</v>
      </c>
      <c r="E7" s="173">
        <v>5</v>
      </c>
    </row>
    <row r="8" spans="1:5" ht="31.5" x14ac:dyDescent="0.25">
      <c r="A8" s="51" t="s">
        <v>107</v>
      </c>
      <c r="B8" s="52" t="s">
        <v>108</v>
      </c>
      <c r="C8" s="49">
        <f>C10</f>
        <v>0</v>
      </c>
      <c r="D8" s="49">
        <f>D10</f>
        <v>0</v>
      </c>
      <c r="E8" s="49">
        <f>E10</f>
        <v>0</v>
      </c>
    </row>
    <row r="9" spans="1:5" x14ac:dyDescent="0.25">
      <c r="A9" s="53"/>
      <c r="B9" s="54" t="s">
        <v>148</v>
      </c>
      <c r="C9" s="55"/>
      <c r="D9" s="50"/>
      <c r="E9" s="50"/>
    </row>
    <row r="10" spans="1:5" x14ac:dyDescent="0.25">
      <c r="A10" s="53">
        <v>1</v>
      </c>
      <c r="B10" s="54" t="s">
        <v>110</v>
      </c>
      <c r="C10" s="57">
        <v>0</v>
      </c>
      <c r="D10" s="57">
        <v>0</v>
      </c>
      <c r="E10" s="57">
        <v>0</v>
      </c>
    </row>
    <row r="11" spans="1:5" ht="31.5" x14ac:dyDescent="0.25">
      <c r="A11" s="53">
        <v>2</v>
      </c>
      <c r="B11" s="58" t="s">
        <v>208</v>
      </c>
      <c r="C11" s="56"/>
      <c r="D11" s="56"/>
      <c r="E11" s="56"/>
    </row>
    <row r="12" spans="1:5" ht="31.5" x14ac:dyDescent="0.25">
      <c r="A12" s="62" t="s">
        <v>147</v>
      </c>
      <c r="B12" s="59" t="s">
        <v>111</v>
      </c>
      <c r="C12" s="49">
        <f>C15</f>
        <v>-60.123080000000002</v>
      </c>
      <c r="D12" s="49">
        <f>D15</f>
        <v>-60.123080000000002</v>
      </c>
      <c r="E12" s="49">
        <f>E15</f>
        <v>100</v>
      </c>
    </row>
    <row r="13" spans="1:5" x14ac:dyDescent="0.25">
      <c r="A13" s="51"/>
      <c r="B13" s="54" t="s">
        <v>109</v>
      </c>
      <c r="C13" s="49"/>
      <c r="D13" s="49"/>
      <c r="E13" s="49"/>
    </row>
    <row r="14" spans="1:5" x14ac:dyDescent="0.25">
      <c r="A14" s="53">
        <v>1</v>
      </c>
      <c r="B14" s="54" t="s">
        <v>110</v>
      </c>
      <c r="C14" s="49"/>
      <c r="D14" s="49"/>
      <c r="E14" s="49"/>
    </row>
    <row r="15" spans="1:5" ht="31.5" x14ac:dyDescent="0.25">
      <c r="A15" s="53">
        <v>2</v>
      </c>
      <c r="B15" s="58" t="s">
        <v>208</v>
      </c>
      <c r="C15" s="60">
        <v>-60.123080000000002</v>
      </c>
      <c r="D15" s="60">
        <v>-60.123080000000002</v>
      </c>
      <c r="E15" s="60">
        <f>D15/C15*100</f>
        <v>100</v>
      </c>
    </row>
    <row r="16" spans="1:5" x14ac:dyDescent="0.25">
      <c r="A16" s="53"/>
      <c r="B16" s="61" t="s">
        <v>19</v>
      </c>
      <c r="C16" s="56">
        <f>C10+C15</f>
        <v>-60.123080000000002</v>
      </c>
      <c r="D16" s="56">
        <f>D10+D15</f>
        <v>-60.123080000000002</v>
      </c>
      <c r="E16" s="56">
        <f>E10+E15</f>
        <v>100</v>
      </c>
    </row>
    <row r="21" spans="4:4" x14ac:dyDescent="0.25">
      <c r="D21" s="4"/>
    </row>
    <row r="22" spans="4:4" x14ac:dyDescent="0.25">
      <c r="D22" s="4"/>
    </row>
    <row r="23" spans="4:4" x14ac:dyDescent="0.25">
      <c r="D23" s="4"/>
    </row>
  </sheetData>
  <mergeCells count="5">
    <mergeCell ref="A2:E4"/>
    <mergeCell ref="A5:A6"/>
    <mergeCell ref="B5:B6"/>
    <mergeCell ref="C5:E5"/>
    <mergeCell ref="C1:E1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Прил 1</vt:lpstr>
      <vt:lpstr>Прил 2</vt:lpstr>
      <vt:lpstr>Прил 3 </vt:lpstr>
      <vt:lpstr>Прил 4</vt:lpstr>
      <vt:lpstr>Прил 5</vt:lpstr>
      <vt:lpstr>Прил 6</vt:lpstr>
      <vt:lpstr>_1Excel_BuiltIn_Print_Area_1_1_1</vt:lpstr>
      <vt:lpstr>'Прил 3 '!_Toc105952698</vt:lpstr>
      <vt:lpstr>Excel_BuiltIn_Print_Area_1</vt:lpstr>
      <vt:lpstr>Excel_BuiltIn_Print_Area_1_1</vt:lpstr>
      <vt:lpstr>'Прил 3 '!Excel_BuiltIn_Print_Area_5</vt:lpstr>
      <vt:lpstr>'Прил 3 '!Excel_BuiltIn_Print_Area_5_1</vt:lpstr>
      <vt:lpstr>Excel_BuiltIn_Print_Area_6</vt:lpstr>
      <vt:lpstr>Excel_BuiltIn_Print_Area_6_1</vt:lpstr>
      <vt:lpstr>'Прил 2'!Заголовки_для_печати</vt:lpstr>
      <vt:lpstr>'Прил 1'!Область_печати</vt:lpstr>
      <vt:lpstr>'Прил 2'!Область_печати</vt:lpstr>
      <vt:lpstr>'Прил 3 '!Область_печати</vt:lpstr>
      <vt:lpstr>'Прил 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2020-12-22T13:14:36Z</cp:lastPrinted>
  <dcterms:created xsi:type="dcterms:W3CDTF">2007-12-21T10:22:00Z</dcterms:created>
  <dcterms:modified xsi:type="dcterms:W3CDTF">2026-03-31T14:22:30Z</dcterms:modified>
</cp:coreProperties>
</file>