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НПА\НПА 2013-2025\Решения 09.2021-\"/>
    </mc:Choice>
  </mc:AlternateContent>
  <bookViews>
    <workbookView xWindow="0" yWindow="0" windowWidth="28800" windowHeight="12435" tabRatio="865" activeTab="5"/>
  </bookViews>
  <sheets>
    <sheet name="Прил 1" sheetId="1" r:id="rId1"/>
    <sheet name="Прил 2" sheetId="6" r:id="rId2"/>
    <sheet name="Прил 3 " sheetId="18" r:id="rId3"/>
    <sheet name="Прил 4" sheetId="9" r:id="rId4"/>
    <sheet name="Прил 5" sheetId="13" r:id="rId5"/>
    <sheet name="Прил 6" sheetId="12" r:id="rId6"/>
  </sheets>
  <externalReferences>
    <externalReference r:id="rId7"/>
    <externalReference r:id="rId8"/>
  </externalReferences>
  <definedNames>
    <definedName name="_1Excel_BuiltIn_Print_Area_1_1_1">'Прил 1'!$A$1:$C$29</definedName>
    <definedName name="_2Excel_BuiltIn_Print_Area_7_1_1" localSheetId="2">#REF!</definedName>
    <definedName name="_2Excel_BuiltIn_Print_Area_7_1_1">#REF!</definedName>
    <definedName name="_Toc105952698" localSheetId="2">'Прил 3 '!$A$2</definedName>
    <definedName name="_Toc105952698">#REF!</definedName>
    <definedName name="_xlnm._FilterDatabase" localSheetId="1" hidden="1">'Прил 2'!$A$6:$L$141</definedName>
    <definedName name="_xlnm._FilterDatabase" localSheetId="2" hidden="1">'Прил 3 '!$A$6:$K$140</definedName>
    <definedName name="_xlnm._FilterDatabase" localSheetId="3" hidden="1">'Прил 4'!$A$7:$L$186</definedName>
    <definedName name="Excel_BuiltIn_Print_Area_1">'Прил 1'!$A$1:$C$29</definedName>
    <definedName name="Excel_BuiltIn_Print_Area_1_1">'Прил 1'!$A$1:$C$29</definedName>
    <definedName name="Excel_BuiltIn_Print_Area_2" localSheetId="2">#REF!</definedName>
    <definedName name="Excel_BuiltIn_Print_Area_2">#REF!</definedName>
    <definedName name="Excel_BuiltIn_Print_Area_3">#REF!</definedName>
    <definedName name="Excel_BuiltIn_Print_Area_3_1" localSheetId="2">#REF!</definedName>
    <definedName name="Excel_BuiltIn_Print_Area_3_1">#REF!</definedName>
    <definedName name="Excel_BuiltIn_Print_Area_4" localSheetId="2">#REF!</definedName>
    <definedName name="Excel_BuiltIn_Print_Area_4">#REF!</definedName>
    <definedName name="Excel_BuiltIn_Print_Area_5" localSheetId="2">'Прил 3 '!$A$1:$I$45</definedName>
    <definedName name="Excel_BuiltIn_Print_Area_5">#REF!</definedName>
    <definedName name="Excel_BuiltIn_Print_Area_5_1" localSheetId="2">'Прил 3 '!$A$1:$I$45</definedName>
    <definedName name="Excel_BuiltIn_Print_Area_5_1">#REF!</definedName>
    <definedName name="Excel_BuiltIn_Print_Area_6">'Прил 2'!$A$1:$G$46</definedName>
    <definedName name="Excel_BuiltIn_Print_Area_6_1">'Прил 2'!$A$1:$G$46</definedName>
    <definedName name="Excel_BuiltIn_Print_Area_7" localSheetId="2">#REF!</definedName>
    <definedName name="Excel_BuiltIn_Print_Area_7">#REF!</definedName>
    <definedName name="Excel_BuiltIn_Print_Area_7_1" localSheetId="2">#REF!</definedName>
    <definedName name="Excel_BuiltIn_Print_Area_7_1">#REF!</definedName>
    <definedName name="_xlnm.Print_Titles" localSheetId="1">'Прил 2'!$4:$4</definedName>
    <definedName name="_xlnm.Print_Area" localSheetId="0">'Прил 1'!$A$1:$E$31</definedName>
    <definedName name="_xlnm.Print_Area" localSheetId="1">'Прил 2'!$A$1:$L$141</definedName>
    <definedName name="_xlnm.Print_Area" localSheetId="2">'Прил 3 '!$A$1:$K$140</definedName>
    <definedName name="_xlnm.Print_Area" localSheetId="3">'Прил 4'!$A$1:$L$186</definedName>
  </definedNames>
  <calcPr calcId="152511"/>
  <fileRecoveryPr autoRecover="0"/>
</workbook>
</file>

<file path=xl/calcChain.xml><?xml version="1.0" encoding="utf-8"?>
<calcChain xmlns="http://schemas.openxmlformats.org/spreadsheetml/2006/main">
  <c r="K104" i="9" l="1"/>
  <c r="K103" i="9" s="1"/>
  <c r="K102" i="9" s="1"/>
  <c r="K101" i="9" s="1"/>
  <c r="L104" i="9"/>
  <c r="L103" i="9" s="1"/>
  <c r="L102" i="9" s="1"/>
  <c r="L101" i="9" s="1"/>
  <c r="J104" i="9"/>
  <c r="J103" i="9" s="1"/>
  <c r="J102" i="9" s="1"/>
  <c r="J101" i="9" s="1"/>
  <c r="J28" i="18"/>
  <c r="K28" i="18"/>
  <c r="I28" i="18"/>
  <c r="J28" i="6"/>
  <c r="J27" i="6"/>
  <c r="J35" i="6" l="1"/>
  <c r="J119" i="9" s="1"/>
  <c r="J118" i="9" s="1"/>
  <c r="J117" i="9" s="1"/>
  <c r="J116" i="9" s="1"/>
  <c r="J115" i="9" s="1"/>
  <c r="J91" i="6"/>
  <c r="J98" i="6"/>
  <c r="C29" i="1"/>
  <c r="C24" i="1"/>
  <c r="J33" i="6"/>
  <c r="J18" i="6"/>
  <c r="K119" i="9"/>
  <c r="K118" i="9" s="1"/>
  <c r="K117" i="9" s="1"/>
  <c r="K116" i="9" s="1"/>
  <c r="K115" i="9" s="1"/>
  <c r="L119" i="9"/>
  <c r="L118" i="9" s="1"/>
  <c r="L117" i="9" s="1"/>
  <c r="L116" i="9" s="1"/>
  <c r="L115" i="9" s="1"/>
  <c r="J34" i="18"/>
  <c r="J33" i="18" s="1"/>
  <c r="K34" i="18"/>
  <c r="K33" i="18" s="1"/>
  <c r="J34" i="6"/>
  <c r="I34" i="18" l="1"/>
  <c r="I33" i="18" s="1"/>
  <c r="J24" i="6"/>
  <c r="J62" i="6"/>
  <c r="C27" i="1"/>
  <c r="J112" i="6"/>
  <c r="J15" i="6"/>
  <c r="L169" i="9" l="1"/>
  <c r="L168" i="9" s="1"/>
  <c r="L167" i="9" s="1"/>
  <c r="L166" i="9" s="1"/>
  <c r="L165" i="9" s="1"/>
  <c r="L164" i="9" s="1"/>
  <c r="K169" i="9"/>
  <c r="K168" i="9" s="1"/>
  <c r="K167" i="9" s="1"/>
  <c r="K166" i="9" s="1"/>
  <c r="K165" i="9" s="1"/>
  <c r="K164" i="9" s="1"/>
  <c r="J169" i="9"/>
  <c r="J168" i="9" s="1"/>
  <c r="J167" i="9" s="1"/>
  <c r="J166" i="9" s="1"/>
  <c r="J165" i="9" s="1"/>
  <c r="J164" i="9" s="1"/>
  <c r="J90" i="18"/>
  <c r="J89" i="18" s="1"/>
  <c r="J88" i="18" s="1"/>
  <c r="J87" i="18" s="1"/>
  <c r="J86" i="18" s="1"/>
  <c r="K90" i="18"/>
  <c r="K89" i="18" s="1"/>
  <c r="K88" i="18" s="1"/>
  <c r="K87" i="18" s="1"/>
  <c r="K86" i="18" s="1"/>
  <c r="I90" i="18"/>
  <c r="I89" i="18" s="1"/>
  <c r="I88" i="18" s="1"/>
  <c r="I87" i="18" s="1"/>
  <c r="I86" i="18" s="1"/>
  <c r="K90" i="6"/>
  <c r="K89" i="6" s="1"/>
  <c r="K88" i="6" s="1"/>
  <c r="K87" i="6" s="1"/>
  <c r="L90" i="6"/>
  <c r="L89" i="6" s="1"/>
  <c r="L88" i="6" s="1"/>
  <c r="L87" i="6" s="1"/>
  <c r="J90" i="6"/>
  <c r="J89" i="6" s="1"/>
  <c r="J88" i="6" s="1"/>
  <c r="J87" i="6" s="1"/>
  <c r="K72" i="9"/>
  <c r="K71" i="9" s="1"/>
  <c r="K70" i="9" s="1"/>
  <c r="K69" i="9" s="1"/>
  <c r="K68" i="9" s="1"/>
  <c r="K67" i="9" s="1"/>
  <c r="K66" i="9" s="1"/>
  <c r="K65" i="9" s="1"/>
  <c r="L72" i="9"/>
  <c r="L71" i="9" s="1"/>
  <c r="L70" i="9" s="1"/>
  <c r="L69" i="9" s="1"/>
  <c r="L68" i="9" s="1"/>
  <c r="L67" i="9" s="1"/>
  <c r="L66" i="9" s="1"/>
  <c r="L65" i="9" s="1"/>
  <c r="J72" i="9"/>
  <c r="J71" i="9" s="1"/>
  <c r="J70" i="9" s="1"/>
  <c r="J69" i="9" s="1"/>
  <c r="J68" i="9" s="1"/>
  <c r="J67" i="9" s="1"/>
  <c r="J66" i="9" s="1"/>
  <c r="J65" i="9" s="1"/>
  <c r="J108" i="6" l="1"/>
  <c r="J50" i="9" s="1"/>
  <c r="J49" i="9" s="1"/>
  <c r="J48" i="9" s="1"/>
  <c r="J47" i="9" s="1"/>
  <c r="J46" i="9" s="1"/>
  <c r="J45" i="9" s="1"/>
  <c r="J44" i="9" s="1"/>
  <c r="K43" i="9"/>
  <c r="K42" i="9" s="1"/>
  <c r="K41" i="9" s="1"/>
  <c r="K40" i="9" s="1"/>
  <c r="K39" i="9" s="1"/>
  <c r="K38" i="9" s="1"/>
  <c r="K37" i="9" s="1"/>
  <c r="L43" i="9"/>
  <c r="L42" i="9" s="1"/>
  <c r="L41" i="9" s="1"/>
  <c r="L40" i="9" s="1"/>
  <c r="L39" i="9" s="1"/>
  <c r="L38" i="9" s="1"/>
  <c r="L37" i="9" s="1"/>
  <c r="K50" i="9"/>
  <c r="K49" i="9" s="1"/>
  <c r="K48" i="9" s="1"/>
  <c r="K47" i="9" s="1"/>
  <c r="K46" i="9" s="1"/>
  <c r="K45" i="9" s="1"/>
  <c r="K44" i="9" s="1"/>
  <c r="L50" i="9"/>
  <c r="L49" i="9" s="1"/>
  <c r="L48" i="9" s="1"/>
  <c r="L47" i="9" s="1"/>
  <c r="L46" i="9" s="1"/>
  <c r="L45" i="9" s="1"/>
  <c r="L44" i="9" s="1"/>
  <c r="K57" i="9"/>
  <c r="K56" i="9" s="1"/>
  <c r="K55" i="9" s="1"/>
  <c r="K54" i="9" s="1"/>
  <c r="K53" i="9" s="1"/>
  <c r="K52" i="9" s="1"/>
  <c r="K51" i="9" s="1"/>
  <c r="L57" i="9"/>
  <c r="L56" i="9" s="1"/>
  <c r="L55" i="9" s="1"/>
  <c r="L54" i="9" s="1"/>
  <c r="L53" i="9" s="1"/>
  <c r="L52" i="9" s="1"/>
  <c r="L51" i="9" s="1"/>
  <c r="J57" i="9"/>
  <c r="J56" i="9" s="1"/>
  <c r="J55" i="9" s="1"/>
  <c r="J54" i="9" s="1"/>
  <c r="J53" i="9" s="1"/>
  <c r="J52" i="9" s="1"/>
  <c r="J51" i="9" s="1"/>
  <c r="J43" i="9"/>
  <c r="J42" i="9" s="1"/>
  <c r="J41" i="9" s="1"/>
  <c r="J40" i="9" s="1"/>
  <c r="J39" i="9" s="1"/>
  <c r="J38" i="9" s="1"/>
  <c r="J37" i="9" s="1"/>
  <c r="K21" i="9"/>
  <c r="K20" i="9" s="1"/>
  <c r="K19" i="9" s="1"/>
  <c r="K18" i="9" s="1"/>
  <c r="K17" i="9" s="1"/>
  <c r="K16" i="9" s="1"/>
  <c r="K15" i="9" s="1"/>
  <c r="L21" i="9"/>
  <c r="L20" i="9" s="1"/>
  <c r="L19" i="9" s="1"/>
  <c r="L18" i="9" s="1"/>
  <c r="L17" i="9" s="1"/>
  <c r="L16" i="9" s="1"/>
  <c r="L15" i="9" s="1"/>
  <c r="J21" i="9"/>
  <c r="J20" i="9" s="1"/>
  <c r="J19" i="9" s="1"/>
  <c r="J18" i="9" s="1"/>
  <c r="J17" i="9" s="1"/>
  <c r="J16" i="9" s="1"/>
  <c r="J15" i="9" s="1"/>
  <c r="J103" i="18"/>
  <c r="J102" i="18" s="1"/>
  <c r="J101" i="18" s="1"/>
  <c r="J100" i="18" s="1"/>
  <c r="K103" i="18"/>
  <c r="K102" i="18" s="1"/>
  <c r="K101" i="18" s="1"/>
  <c r="K100" i="18" s="1"/>
  <c r="J107" i="18"/>
  <c r="J106" i="18" s="1"/>
  <c r="J105" i="18" s="1"/>
  <c r="J104" i="18" s="1"/>
  <c r="K107" i="18"/>
  <c r="K106" i="18" s="1"/>
  <c r="K105" i="18" s="1"/>
  <c r="K104" i="18" s="1"/>
  <c r="J111" i="18"/>
  <c r="J110" i="18" s="1"/>
  <c r="J109" i="18" s="1"/>
  <c r="J108" i="18" s="1"/>
  <c r="K111" i="18"/>
  <c r="K110" i="18" s="1"/>
  <c r="K109" i="18" s="1"/>
  <c r="K108" i="18" s="1"/>
  <c r="I111" i="18"/>
  <c r="I110" i="18" s="1"/>
  <c r="I109" i="18" s="1"/>
  <c r="I108" i="18" s="1"/>
  <c r="I103" i="18"/>
  <c r="I102" i="18" s="1"/>
  <c r="I101" i="18" s="1"/>
  <c r="I100" i="18" s="1"/>
  <c r="J69" i="18"/>
  <c r="J68" i="18" s="1"/>
  <c r="J67" i="18" s="1"/>
  <c r="J66" i="18" s="1"/>
  <c r="J65" i="18" s="1"/>
  <c r="J64" i="18" s="1"/>
  <c r="K69" i="18"/>
  <c r="K68" i="18" s="1"/>
  <c r="K67" i="18" s="1"/>
  <c r="K66" i="18" s="1"/>
  <c r="K65" i="18" s="1"/>
  <c r="K64" i="18" s="1"/>
  <c r="I69" i="18"/>
  <c r="I68" i="18" s="1"/>
  <c r="I67" i="18" s="1"/>
  <c r="I66" i="18" s="1"/>
  <c r="I65" i="18" s="1"/>
  <c r="I64" i="18" s="1"/>
  <c r="K69" i="6"/>
  <c r="K68" i="6" s="1"/>
  <c r="K67" i="6" s="1"/>
  <c r="K66" i="6" s="1"/>
  <c r="K65" i="6" s="1"/>
  <c r="L69" i="6"/>
  <c r="L68" i="6" s="1"/>
  <c r="L67" i="6" s="1"/>
  <c r="L66" i="6" s="1"/>
  <c r="L65" i="6" s="1"/>
  <c r="J69" i="6"/>
  <c r="J68" i="6" s="1"/>
  <c r="J67" i="6" s="1"/>
  <c r="J66" i="6" s="1"/>
  <c r="J65" i="6" s="1"/>
  <c r="K99" i="18" l="1"/>
  <c r="J99" i="18"/>
  <c r="K36" i="9"/>
  <c r="L36" i="9"/>
  <c r="J36" i="9"/>
  <c r="I107" i="18"/>
  <c r="I106" i="18" s="1"/>
  <c r="I105" i="18" s="1"/>
  <c r="I104" i="18" s="1"/>
  <c r="I99" i="18" s="1"/>
  <c r="J120" i="6"/>
  <c r="J117" i="6"/>
  <c r="K111" i="6"/>
  <c r="K110" i="6" s="1"/>
  <c r="K109" i="6" s="1"/>
  <c r="L111" i="6"/>
  <c r="L110" i="6" s="1"/>
  <c r="L109" i="6" s="1"/>
  <c r="J111" i="6"/>
  <c r="J110" i="6" s="1"/>
  <c r="J109" i="6" s="1"/>
  <c r="K107" i="6"/>
  <c r="K106" i="6" s="1"/>
  <c r="K105" i="6" s="1"/>
  <c r="L107" i="6"/>
  <c r="L106" i="6" s="1"/>
  <c r="L105" i="6" s="1"/>
  <c r="J107" i="6"/>
  <c r="J106" i="6" s="1"/>
  <c r="J105" i="6" s="1"/>
  <c r="K103" i="6"/>
  <c r="K102" i="6" s="1"/>
  <c r="K101" i="6" s="1"/>
  <c r="L103" i="6"/>
  <c r="L102" i="6" s="1"/>
  <c r="L101" i="6" s="1"/>
  <c r="J103" i="6"/>
  <c r="J102" i="6" s="1"/>
  <c r="J101" i="6" s="1"/>
  <c r="K100" i="6" l="1"/>
  <c r="L100" i="6"/>
  <c r="J100" i="6"/>
  <c r="J127" i="6"/>
  <c r="J76" i="6"/>
  <c r="D30" i="1"/>
  <c r="E30" i="1"/>
  <c r="C30" i="1"/>
  <c r="E21" i="1" l="1"/>
  <c r="D21" i="1"/>
  <c r="C21" i="1"/>
  <c r="K163" i="9"/>
  <c r="K162" i="9" s="1"/>
  <c r="L163" i="9"/>
  <c r="L162" i="9" s="1"/>
  <c r="J163" i="9"/>
  <c r="J162" i="9" s="1"/>
  <c r="J85" i="18"/>
  <c r="J84" i="18" s="1"/>
  <c r="J83" i="18" s="1"/>
  <c r="J82" i="18" s="1"/>
  <c r="J81" i="18" s="1"/>
  <c r="J80" i="18" s="1"/>
  <c r="K85" i="18"/>
  <c r="K84" i="18" s="1"/>
  <c r="K83" i="18" s="1"/>
  <c r="K82" i="18" s="1"/>
  <c r="K81" i="18" s="1"/>
  <c r="K80" i="18" s="1"/>
  <c r="I85" i="18"/>
  <c r="I84" i="18" s="1"/>
  <c r="I83" i="18" s="1"/>
  <c r="I82" i="18" s="1"/>
  <c r="I81" i="18" s="1"/>
  <c r="I80" i="18" s="1"/>
  <c r="K85" i="6"/>
  <c r="K84" i="6" s="1"/>
  <c r="K83" i="6" s="1"/>
  <c r="K82" i="6" s="1"/>
  <c r="K81" i="6" s="1"/>
  <c r="L85" i="6"/>
  <c r="L84" i="6" s="1"/>
  <c r="L83" i="6" s="1"/>
  <c r="L82" i="6" s="1"/>
  <c r="L81" i="6" s="1"/>
  <c r="J85" i="6"/>
  <c r="J84" i="6" s="1"/>
  <c r="J83" i="6" s="1"/>
  <c r="J82" i="6" s="1"/>
  <c r="J81" i="6" s="1"/>
  <c r="L76" i="6" l="1"/>
  <c r="K76" i="6"/>
  <c r="E29" i="1"/>
  <c r="D29" i="1"/>
  <c r="K28" i="6" l="1"/>
  <c r="L28" i="6"/>
  <c r="L127" i="6"/>
  <c r="K127" i="6"/>
  <c r="D23" i="1"/>
  <c r="E23" i="1"/>
  <c r="C23" i="1"/>
  <c r="D17" i="1" l="1"/>
  <c r="E17" i="1"/>
  <c r="C17" i="1"/>
  <c r="J108" i="9" l="1"/>
  <c r="K14" i="9" l="1"/>
  <c r="K13" i="9" s="1"/>
  <c r="K12" i="9" s="1"/>
  <c r="K11" i="9" s="1"/>
  <c r="K10" i="9" s="1"/>
  <c r="K9" i="9" s="1"/>
  <c r="K8" i="9" s="1"/>
  <c r="L14" i="9"/>
  <c r="L13" i="9" s="1"/>
  <c r="L12" i="9" s="1"/>
  <c r="L11" i="9" s="1"/>
  <c r="L10" i="9" s="1"/>
  <c r="L9" i="9" s="1"/>
  <c r="L8" i="9" s="1"/>
  <c r="J14" i="9"/>
  <c r="J13" i="9" s="1"/>
  <c r="J12" i="9" s="1"/>
  <c r="J11" i="9" s="1"/>
  <c r="J10" i="9" s="1"/>
  <c r="J9" i="9" s="1"/>
  <c r="J8" i="9" s="1"/>
  <c r="J50" i="18"/>
  <c r="J49" i="18" s="1"/>
  <c r="J48" i="18" s="1"/>
  <c r="J47" i="18" s="1"/>
  <c r="K50" i="18"/>
  <c r="K49" i="18" s="1"/>
  <c r="K48" i="18" s="1"/>
  <c r="K47" i="18" s="1"/>
  <c r="I50" i="18"/>
  <c r="I49" i="18" s="1"/>
  <c r="I48" i="18" s="1"/>
  <c r="I47" i="18" s="1"/>
  <c r="K50" i="6"/>
  <c r="K49" i="6" s="1"/>
  <c r="K48" i="6" s="1"/>
  <c r="L50" i="6"/>
  <c r="L49" i="6" s="1"/>
  <c r="L48" i="6" s="1"/>
  <c r="J50" i="6"/>
  <c r="J49" i="6" s="1"/>
  <c r="J48" i="6" s="1"/>
  <c r="K35" i="9" l="1"/>
  <c r="K34" i="9" s="1"/>
  <c r="K33" i="9" s="1"/>
  <c r="K32" i="9" s="1"/>
  <c r="K31" i="9" s="1"/>
  <c r="K30" i="9" s="1"/>
  <c r="K29" i="9" s="1"/>
  <c r="L35" i="9"/>
  <c r="L34" i="9" s="1"/>
  <c r="L33" i="9" s="1"/>
  <c r="L32" i="9" s="1"/>
  <c r="L31" i="9" s="1"/>
  <c r="L30" i="9" s="1"/>
  <c r="L29" i="9" s="1"/>
  <c r="J35" i="9"/>
  <c r="J34" i="9" s="1"/>
  <c r="J33" i="9" s="1"/>
  <c r="J32" i="9" s="1"/>
  <c r="J31" i="9" s="1"/>
  <c r="J30" i="9" s="1"/>
  <c r="J29" i="9" s="1"/>
  <c r="J79" i="18"/>
  <c r="J78" i="18" s="1"/>
  <c r="J77" i="18" s="1"/>
  <c r="J76" i="18" s="1"/>
  <c r="K79" i="18"/>
  <c r="K78" i="18" s="1"/>
  <c r="K77" i="18" s="1"/>
  <c r="K76" i="18" s="1"/>
  <c r="I79" i="18"/>
  <c r="I78" i="18" s="1"/>
  <c r="I77" i="18" s="1"/>
  <c r="I76" i="18" s="1"/>
  <c r="K79" i="6"/>
  <c r="K78" i="6" s="1"/>
  <c r="K77" i="6" s="1"/>
  <c r="L79" i="6"/>
  <c r="L78" i="6" s="1"/>
  <c r="L77" i="6" s="1"/>
  <c r="J79" i="6"/>
  <c r="J78" i="6" s="1"/>
  <c r="J77" i="6" s="1"/>
  <c r="K64" i="9" l="1"/>
  <c r="K63" i="9" s="1"/>
  <c r="K62" i="9" s="1"/>
  <c r="K61" i="9" s="1"/>
  <c r="K60" i="9" s="1"/>
  <c r="K59" i="9" s="1"/>
  <c r="K58" i="9" s="1"/>
  <c r="L64" i="9"/>
  <c r="L63" i="9" s="1"/>
  <c r="L62" i="9" s="1"/>
  <c r="L61" i="9" s="1"/>
  <c r="L60" i="9" s="1"/>
  <c r="L59" i="9" s="1"/>
  <c r="L58" i="9" s="1"/>
  <c r="J64" i="9"/>
  <c r="J63" i="9" s="1"/>
  <c r="J62" i="9" s="1"/>
  <c r="J61" i="9" s="1"/>
  <c r="J60" i="9" s="1"/>
  <c r="J59" i="9" s="1"/>
  <c r="J58" i="9" s="1"/>
  <c r="K28" i="9" l="1"/>
  <c r="K27" i="9" s="1"/>
  <c r="K26" i="9" s="1"/>
  <c r="K25" i="9" s="1"/>
  <c r="K24" i="9" s="1"/>
  <c r="K23" i="9" s="1"/>
  <c r="K22" i="9" s="1"/>
  <c r="L28" i="9"/>
  <c r="L27" i="9" s="1"/>
  <c r="L26" i="9" s="1"/>
  <c r="L25" i="9" s="1"/>
  <c r="L24" i="9" s="1"/>
  <c r="L23" i="9" s="1"/>
  <c r="L22" i="9" s="1"/>
  <c r="J28" i="9"/>
  <c r="J27" i="9" s="1"/>
  <c r="J26" i="9" s="1"/>
  <c r="J25" i="9" s="1"/>
  <c r="J24" i="9" s="1"/>
  <c r="J23" i="9" s="1"/>
  <c r="J22" i="9" s="1"/>
  <c r="J54" i="18"/>
  <c r="J53" i="18" s="1"/>
  <c r="J52" i="18" s="1"/>
  <c r="J51" i="18" s="1"/>
  <c r="J46" i="18" s="1"/>
  <c r="K54" i="18"/>
  <c r="K53" i="18" s="1"/>
  <c r="K52" i="18" s="1"/>
  <c r="K51" i="18" s="1"/>
  <c r="K46" i="18" s="1"/>
  <c r="I54" i="18"/>
  <c r="I53" i="18" s="1"/>
  <c r="I52" i="18" s="1"/>
  <c r="I51" i="18" s="1"/>
  <c r="I46" i="18" s="1"/>
  <c r="K54" i="6"/>
  <c r="K53" i="6" s="1"/>
  <c r="K52" i="6" s="1"/>
  <c r="K47" i="6" s="1"/>
  <c r="L54" i="6"/>
  <c r="L53" i="6" s="1"/>
  <c r="L52" i="6" s="1"/>
  <c r="L47" i="6" s="1"/>
  <c r="J53" i="6"/>
  <c r="J52" i="6" s="1"/>
  <c r="J47" i="6" s="1"/>
  <c r="J54" i="6"/>
  <c r="K161" i="9" l="1"/>
  <c r="K160" i="9" s="1"/>
  <c r="K159" i="9" s="1"/>
  <c r="K158" i="9" s="1"/>
  <c r="L161" i="9"/>
  <c r="L160" i="9" s="1"/>
  <c r="L159" i="9" s="1"/>
  <c r="L158" i="9" s="1"/>
  <c r="J161" i="9"/>
  <c r="J160" i="9" s="1"/>
  <c r="J159" i="9" s="1"/>
  <c r="J158" i="9" s="1"/>
  <c r="J97" i="18"/>
  <c r="J96" i="18" s="1"/>
  <c r="J95" i="18" s="1"/>
  <c r="J94" i="18" s="1"/>
  <c r="J93" i="18" s="1"/>
  <c r="J92" i="18" s="1"/>
  <c r="K97" i="18"/>
  <c r="K96" i="18" s="1"/>
  <c r="K95" i="18" s="1"/>
  <c r="K94" i="18" s="1"/>
  <c r="K93" i="18" s="1"/>
  <c r="K92" i="18" s="1"/>
  <c r="I97" i="18"/>
  <c r="I96" i="18" s="1"/>
  <c r="I95" i="18" s="1"/>
  <c r="I94" i="18" s="1"/>
  <c r="I93" i="18" s="1"/>
  <c r="I92" i="18" s="1"/>
  <c r="K97" i="6"/>
  <c r="K96" i="6" s="1"/>
  <c r="K95" i="6" s="1"/>
  <c r="K94" i="6" s="1"/>
  <c r="K93" i="6" s="1"/>
  <c r="L97" i="6"/>
  <c r="L96" i="6" s="1"/>
  <c r="L95" i="6" s="1"/>
  <c r="L94" i="6" s="1"/>
  <c r="L93" i="6" s="1"/>
  <c r="J97" i="6"/>
  <c r="J96" i="6" s="1"/>
  <c r="J95" i="6" s="1"/>
  <c r="J94" i="6" s="1"/>
  <c r="J93" i="6" s="1"/>
  <c r="K114" i="9" l="1"/>
  <c r="K113" i="9" s="1"/>
  <c r="K112" i="9" s="1"/>
  <c r="K111" i="9" s="1"/>
  <c r="K110" i="9" s="1"/>
  <c r="K109" i="9" s="1"/>
  <c r="L114" i="9"/>
  <c r="L113" i="9" s="1"/>
  <c r="L112" i="9" s="1"/>
  <c r="L111" i="9" s="1"/>
  <c r="L110" i="9" s="1"/>
  <c r="L109" i="9" s="1"/>
  <c r="J114" i="9"/>
  <c r="J113" i="9" s="1"/>
  <c r="J112" i="9" s="1"/>
  <c r="J111" i="9" s="1"/>
  <c r="J110" i="9" s="1"/>
  <c r="J109" i="9" s="1"/>
  <c r="K86" i="9"/>
  <c r="K85" i="9" s="1"/>
  <c r="K84" i="9" s="1"/>
  <c r="K83" i="9" s="1"/>
  <c r="K82" i="9" s="1"/>
  <c r="K81" i="9" s="1"/>
  <c r="L86" i="9"/>
  <c r="L85" i="9" s="1"/>
  <c r="L84" i="9" s="1"/>
  <c r="L83" i="9" s="1"/>
  <c r="L82" i="9" s="1"/>
  <c r="L81" i="9" s="1"/>
  <c r="J86" i="9"/>
  <c r="J85" i="9" s="1"/>
  <c r="J84" i="9" s="1"/>
  <c r="J83" i="9" s="1"/>
  <c r="J82" i="9" s="1"/>
  <c r="J81" i="9" s="1"/>
  <c r="J32" i="18"/>
  <c r="J31" i="18" s="1"/>
  <c r="J30" i="18" s="1"/>
  <c r="K32" i="18"/>
  <c r="K31" i="18" s="1"/>
  <c r="K30" i="18" s="1"/>
  <c r="I32" i="18"/>
  <c r="I31" i="18" s="1"/>
  <c r="I30" i="18" s="1"/>
  <c r="J17" i="18"/>
  <c r="J16" i="18" s="1"/>
  <c r="J15" i="18" s="1"/>
  <c r="K17" i="18"/>
  <c r="K16" i="18" s="1"/>
  <c r="K15" i="18" s="1"/>
  <c r="I17" i="18"/>
  <c r="I16" i="18" s="1"/>
  <c r="I15" i="18" s="1"/>
  <c r="K32" i="6"/>
  <c r="K31" i="6" s="1"/>
  <c r="L32" i="6"/>
  <c r="L31" i="6" s="1"/>
  <c r="J32" i="6"/>
  <c r="J31" i="6" s="1"/>
  <c r="K17" i="6"/>
  <c r="K16" i="6" s="1"/>
  <c r="L17" i="6"/>
  <c r="L16" i="6" s="1"/>
  <c r="J17" i="6"/>
  <c r="J16" i="6" s="1"/>
  <c r="D13" i="13"/>
  <c r="E13" i="13"/>
  <c r="C13" i="13"/>
  <c r="C25" i="1"/>
  <c r="E28" i="1" l="1"/>
  <c r="L145" i="9" l="1"/>
  <c r="L144" i="9" s="1"/>
  <c r="L143" i="9" s="1"/>
  <c r="L142" i="9" s="1"/>
  <c r="L141" i="9" s="1"/>
  <c r="L140" i="9" s="1"/>
  <c r="K145" i="9"/>
  <c r="K144" i="9" s="1"/>
  <c r="K143" i="9" s="1"/>
  <c r="K142" i="9" s="1"/>
  <c r="K141" i="9" s="1"/>
  <c r="K140" i="9" s="1"/>
  <c r="L140" i="6"/>
  <c r="L139" i="6" s="1"/>
  <c r="L138" i="6" s="1"/>
  <c r="L137" i="6" s="1"/>
  <c r="L136" i="6" s="1"/>
  <c r="L135" i="6" s="1"/>
  <c r="K140" i="6"/>
  <c r="K139" i="6" s="1"/>
  <c r="K138" i="6" s="1"/>
  <c r="K137" i="6" s="1"/>
  <c r="K136" i="6" s="1"/>
  <c r="K135" i="6" s="1"/>
  <c r="C16" i="12" l="1"/>
  <c r="D20" i="1"/>
  <c r="E20" i="1"/>
  <c r="C20" i="1"/>
  <c r="K140" i="18" l="1"/>
  <c r="K139" i="18" s="1"/>
  <c r="K138" i="18" s="1"/>
  <c r="K137" i="18" s="1"/>
  <c r="K136" i="18" s="1"/>
  <c r="K135" i="18" s="1"/>
  <c r="K134" i="18" s="1"/>
  <c r="J140" i="18"/>
  <c r="J139" i="18" s="1"/>
  <c r="J138" i="18" s="1"/>
  <c r="J137" i="18" s="1"/>
  <c r="J136" i="18" s="1"/>
  <c r="J135" i="18" s="1"/>
  <c r="J134" i="18" s="1"/>
  <c r="L116" i="6" l="1"/>
  <c r="L115" i="6" s="1"/>
  <c r="K116" i="6"/>
  <c r="K115" i="6" s="1"/>
  <c r="J116" i="6"/>
  <c r="J115" i="6" s="1"/>
  <c r="J126" i="18"/>
  <c r="J125" i="18" s="1"/>
  <c r="J124" i="18" s="1"/>
  <c r="J123" i="18" s="1"/>
  <c r="J122" i="18" s="1"/>
  <c r="J121" i="18" s="1"/>
  <c r="J120" i="18" s="1"/>
  <c r="K126" i="18"/>
  <c r="I126" i="18"/>
  <c r="I125" i="18" s="1"/>
  <c r="I124" i="18" s="1"/>
  <c r="I123" i="18" s="1"/>
  <c r="I122" i="18" s="1"/>
  <c r="I121" i="18" s="1"/>
  <c r="J119" i="18"/>
  <c r="J118" i="18" s="1"/>
  <c r="J117" i="18" s="1"/>
  <c r="K119" i="18"/>
  <c r="K118" i="18" s="1"/>
  <c r="K117" i="18" s="1"/>
  <c r="I119" i="18"/>
  <c r="I118" i="18" s="1"/>
  <c r="I117" i="18" s="1"/>
  <c r="J116" i="18"/>
  <c r="J115" i="18" s="1"/>
  <c r="J114" i="18" s="1"/>
  <c r="K116" i="18"/>
  <c r="K115" i="18" s="1"/>
  <c r="K114" i="18" s="1"/>
  <c r="I116" i="18"/>
  <c r="I115" i="18" s="1"/>
  <c r="I114" i="18" s="1"/>
  <c r="J75" i="18"/>
  <c r="J74" i="18" s="1"/>
  <c r="J73" i="18" s="1"/>
  <c r="J72" i="18" s="1"/>
  <c r="J71" i="18" s="1"/>
  <c r="J70" i="18" s="1"/>
  <c r="K75" i="18"/>
  <c r="K74" i="18" s="1"/>
  <c r="K73" i="18" s="1"/>
  <c r="K72" i="18" s="1"/>
  <c r="K71" i="18" s="1"/>
  <c r="K70" i="18" s="1"/>
  <c r="I75" i="18"/>
  <c r="I74" i="18" s="1"/>
  <c r="I73" i="18" s="1"/>
  <c r="I72" i="18" s="1"/>
  <c r="I71" i="18" s="1"/>
  <c r="I70" i="18" s="1"/>
  <c r="J63" i="18"/>
  <c r="J62" i="18" s="1"/>
  <c r="K63" i="18"/>
  <c r="K62" i="18" s="1"/>
  <c r="I63" i="18"/>
  <c r="I62" i="18" s="1"/>
  <c r="J61" i="18"/>
  <c r="K61" i="18"/>
  <c r="I61" i="18"/>
  <c r="J61" i="6"/>
  <c r="J39" i="18"/>
  <c r="J38" i="18" s="1"/>
  <c r="J37" i="18" s="1"/>
  <c r="J36" i="18" s="1"/>
  <c r="J35" i="18" s="1"/>
  <c r="K39" i="18"/>
  <c r="I39" i="18"/>
  <c r="I38" i="18" s="1"/>
  <c r="I37" i="18" s="1"/>
  <c r="I36" i="18" s="1"/>
  <c r="I35" i="18" s="1"/>
  <c r="J29" i="18"/>
  <c r="J27" i="18" s="1"/>
  <c r="K29" i="18"/>
  <c r="K27" i="18" s="1"/>
  <c r="I29" i="18"/>
  <c r="I27" i="18" s="1"/>
  <c r="J26" i="18"/>
  <c r="J25" i="18" s="1"/>
  <c r="K26" i="18"/>
  <c r="K25" i="18" s="1"/>
  <c r="I26" i="18"/>
  <c r="J23" i="18"/>
  <c r="K23" i="18"/>
  <c r="I23" i="18"/>
  <c r="J14" i="18"/>
  <c r="K14" i="18"/>
  <c r="I14" i="18"/>
  <c r="K80" i="9"/>
  <c r="L80" i="9"/>
  <c r="K139" i="9"/>
  <c r="L139" i="9"/>
  <c r="J139" i="9"/>
  <c r="K133" i="9"/>
  <c r="L133" i="9"/>
  <c r="J133" i="9"/>
  <c r="J80" i="9"/>
  <c r="K133" i="18"/>
  <c r="K132" i="18" s="1"/>
  <c r="K131" i="18" s="1"/>
  <c r="K130" i="18" s="1"/>
  <c r="K129" i="18" s="1"/>
  <c r="K128" i="18" s="1"/>
  <c r="K127" i="18" s="1"/>
  <c r="J133" i="18"/>
  <c r="J132" i="18" s="1"/>
  <c r="J131" i="18" s="1"/>
  <c r="J130" i="18" s="1"/>
  <c r="J129" i="18" s="1"/>
  <c r="J128" i="18" s="1"/>
  <c r="J127" i="18" s="1"/>
  <c r="I133" i="18"/>
  <c r="I132" i="18" s="1"/>
  <c r="I131" i="18" s="1"/>
  <c r="I130" i="18" s="1"/>
  <c r="I129" i="18" s="1"/>
  <c r="I128" i="18" s="1"/>
  <c r="I127" i="18" s="1"/>
  <c r="K45" i="18"/>
  <c r="K44" i="18" s="1"/>
  <c r="K43" i="18" s="1"/>
  <c r="K42" i="18" s="1"/>
  <c r="K41" i="18" s="1"/>
  <c r="K40" i="18" s="1"/>
  <c r="J45" i="18"/>
  <c r="J44" i="18" s="1"/>
  <c r="J43" i="18" s="1"/>
  <c r="J42" i="18" s="1"/>
  <c r="J41" i="18" s="1"/>
  <c r="J40" i="18" s="1"/>
  <c r="I45" i="18"/>
  <c r="I44" i="18" s="1"/>
  <c r="I43" i="18" s="1"/>
  <c r="I42" i="18" s="1"/>
  <c r="I41" i="18" s="1"/>
  <c r="I40" i="18" s="1"/>
  <c r="J26" i="6"/>
  <c r="D25" i="1"/>
  <c r="E25" i="1"/>
  <c r="E12" i="13"/>
  <c r="E11" i="13" s="1"/>
  <c r="D12" i="13"/>
  <c r="D11" i="13" s="1"/>
  <c r="C12" i="13"/>
  <c r="C11" i="13" s="1"/>
  <c r="C10" i="13" s="1"/>
  <c r="E8" i="13"/>
  <c r="E7" i="13" s="1"/>
  <c r="D8" i="13"/>
  <c r="D7" i="13" s="1"/>
  <c r="C8" i="13"/>
  <c r="C7" i="13" s="1"/>
  <c r="E16" i="12"/>
  <c r="D16" i="12"/>
  <c r="E12" i="12"/>
  <c r="D12" i="12"/>
  <c r="C12" i="12"/>
  <c r="E8" i="12"/>
  <c r="D8" i="12"/>
  <c r="C8" i="12"/>
  <c r="K26" i="6"/>
  <c r="K99" i="9" s="1"/>
  <c r="L26" i="6"/>
  <c r="L99" i="9" s="1"/>
  <c r="L23" i="6"/>
  <c r="K23" i="6"/>
  <c r="J23" i="6"/>
  <c r="L14" i="6"/>
  <c r="K14" i="6"/>
  <c r="K13" i="6" s="1"/>
  <c r="K12" i="6" s="1"/>
  <c r="J14" i="6"/>
  <c r="J13" i="6" s="1"/>
  <c r="J12" i="6" s="1"/>
  <c r="K108" i="9"/>
  <c r="K107" i="9" s="1"/>
  <c r="K106" i="9" s="1"/>
  <c r="K105" i="9" s="1"/>
  <c r="K100" i="9" s="1"/>
  <c r="L39" i="6"/>
  <c r="L38" i="6" s="1"/>
  <c r="K39" i="6"/>
  <c r="K38" i="6" s="1"/>
  <c r="J39" i="6"/>
  <c r="J38" i="6" s="1"/>
  <c r="J107" i="9"/>
  <c r="J106" i="9" s="1"/>
  <c r="L45" i="6"/>
  <c r="L44" i="6" s="1"/>
  <c r="K45" i="6"/>
  <c r="K44" i="6" s="1"/>
  <c r="J45" i="6"/>
  <c r="J44" i="6" s="1"/>
  <c r="L63" i="6"/>
  <c r="K63" i="6"/>
  <c r="J63" i="6"/>
  <c r="L61" i="6"/>
  <c r="K61" i="6"/>
  <c r="K75" i="6"/>
  <c r="K74" i="6" s="1"/>
  <c r="K73" i="6" s="1"/>
  <c r="K72" i="6" s="1"/>
  <c r="K71" i="6" s="1"/>
  <c r="L75" i="6"/>
  <c r="L74" i="6" s="1"/>
  <c r="L73" i="6" s="1"/>
  <c r="L72" i="6" s="1"/>
  <c r="L71" i="6" s="1"/>
  <c r="J75" i="6"/>
  <c r="J74" i="6" s="1"/>
  <c r="J73" i="6" s="1"/>
  <c r="J72" i="6" s="1"/>
  <c r="J71" i="6" s="1"/>
  <c r="K119" i="6"/>
  <c r="K118" i="6" s="1"/>
  <c r="L119" i="6"/>
  <c r="L118" i="6" s="1"/>
  <c r="J119" i="6"/>
  <c r="J118" i="6" s="1"/>
  <c r="K126" i="6"/>
  <c r="K125" i="6" s="1"/>
  <c r="L126" i="6"/>
  <c r="L125" i="6" s="1"/>
  <c r="J126" i="6"/>
  <c r="J125" i="6" s="1"/>
  <c r="J124" i="6" s="1"/>
  <c r="J123" i="6" s="1"/>
  <c r="J122" i="6" s="1"/>
  <c r="J121" i="6" s="1"/>
  <c r="K133" i="6"/>
  <c r="K132" i="6" s="1"/>
  <c r="L133" i="6"/>
  <c r="L132" i="6" s="1"/>
  <c r="J133" i="6"/>
  <c r="J132" i="6" s="1"/>
  <c r="D10" i="1"/>
  <c r="D9" i="1" s="1"/>
  <c r="E10" i="1"/>
  <c r="E9" i="1" s="1"/>
  <c r="D12" i="1"/>
  <c r="E12" i="1"/>
  <c r="D14" i="1"/>
  <c r="E14" i="1"/>
  <c r="C14" i="1"/>
  <c r="C12" i="1"/>
  <c r="C10" i="1"/>
  <c r="C9" i="1" s="1"/>
  <c r="E8" i="1" l="1"/>
  <c r="D8" i="1"/>
  <c r="C8" i="1"/>
  <c r="J113" i="18"/>
  <c r="J112" i="18" s="1"/>
  <c r="L13" i="6"/>
  <c r="L12" i="6" s="1"/>
  <c r="K114" i="6"/>
  <c r="K113" i="6" s="1"/>
  <c r="K99" i="6" s="1"/>
  <c r="K92" i="6" s="1"/>
  <c r="J114" i="6"/>
  <c r="J113" i="6" s="1"/>
  <c r="J99" i="6" s="1"/>
  <c r="L114" i="6"/>
  <c r="L113" i="6" s="1"/>
  <c r="L99" i="6" s="1"/>
  <c r="K113" i="18"/>
  <c r="K112" i="18" s="1"/>
  <c r="I113" i="18"/>
  <c r="I112" i="18" s="1"/>
  <c r="I98" i="18" s="1"/>
  <c r="J99" i="9"/>
  <c r="J25" i="6"/>
  <c r="J21" i="6" s="1"/>
  <c r="J22" i="6"/>
  <c r="L22" i="6"/>
  <c r="K125" i="18"/>
  <c r="K124" i="18" s="1"/>
  <c r="K123" i="18" s="1"/>
  <c r="K122" i="18" s="1"/>
  <c r="K121" i="18" s="1"/>
  <c r="K120" i="18" s="1"/>
  <c r="K38" i="18"/>
  <c r="K37" i="18" s="1"/>
  <c r="K36" i="18" s="1"/>
  <c r="K35" i="18" s="1"/>
  <c r="K138" i="9"/>
  <c r="K137" i="9" s="1"/>
  <c r="K134" i="9" s="1"/>
  <c r="K132" i="9"/>
  <c r="K131" i="9" s="1"/>
  <c r="K128" i="9" s="1"/>
  <c r="K93" i="9"/>
  <c r="K92" i="9" s="1"/>
  <c r="K91" i="9" s="1"/>
  <c r="K151" i="9"/>
  <c r="L175" i="9"/>
  <c r="L174" i="9" s="1"/>
  <c r="L173" i="9" s="1"/>
  <c r="K180" i="9"/>
  <c r="K179" i="9" s="1"/>
  <c r="K178" i="9" s="1"/>
  <c r="K177" i="9" s="1"/>
  <c r="K176" i="9" s="1"/>
  <c r="L108" i="9"/>
  <c r="L107" i="9" s="1"/>
  <c r="L106" i="9" s="1"/>
  <c r="L105" i="9" s="1"/>
  <c r="L100" i="9" s="1"/>
  <c r="L93" i="9"/>
  <c r="L92" i="9" s="1"/>
  <c r="L91" i="9" s="1"/>
  <c r="K127" i="9"/>
  <c r="L151" i="9"/>
  <c r="L150" i="9" s="1"/>
  <c r="L149" i="9" s="1"/>
  <c r="L146" i="9" s="1"/>
  <c r="K157" i="9"/>
  <c r="K156" i="9" s="1"/>
  <c r="K155" i="9" s="1"/>
  <c r="K152" i="9" s="1"/>
  <c r="J175" i="9"/>
  <c r="L180" i="9"/>
  <c r="L179" i="9" s="1"/>
  <c r="L178" i="9" s="1"/>
  <c r="L177" i="9" s="1"/>
  <c r="L176" i="9" s="1"/>
  <c r="J93" i="9"/>
  <c r="J92" i="9" s="1"/>
  <c r="J91" i="9" s="1"/>
  <c r="J90" i="9" s="1"/>
  <c r="J89" i="9" s="1"/>
  <c r="J88" i="9" s="1"/>
  <c r="L127" i="9"/>
  <c r="J151" i="9"/>
  <c r="J150" i="9" s="1"/>
  <c r="J149" i="9" s="1"/>
  <c r="J146" i="9" s="1"/>
  <c r="L157" i="9"/>
  <c r="L156" i="9" s="1"/>
  <c r="L155" i="9" s="1"/>
  <c r="L152" i="9" s="1"/>
  <c r="J180" i="9"/>
  <c r="I25" i="18"/>
  <c r="J127" i="9"/>
  <c r="J157" i="9"/>
  <c r="K175" i="9"/>
  <c r="K174" i="9" s="1"/>
  <c r="K173" i="9" s="1"/>
  <c r="L79" i="9"/>
  <c r="L78" i="9" s="1"/>
  <c r="L75" i="9" s="1"/>
  <c r="L74" i="9" s="1"/>
  <c r="J138" i="9"/>
  <c r="J137" i="9" s="1"/>
  <c r="J134" i="9" s="1"/>
  <c r="J105" i="9"/>
  <c r="J100" i="9" s="1"/>
  <c r="I120" i="18"/>
  <c r="I60" i="18"/>
  <c r="I59" i="18" s="1"/>
  <c r="I13" i="18"/>
  <c r="I12" i="18" s="1"/>
  <c r="I11" i="18" s="1"/>
  <c r="K60" i="18"/>
  <c r="K59" i="18" s="1"/>
  <c r="K58" i="18" s="1"/>
  <c r="K57" i="18" s="1"/>
  <c r="K56" i="18" s="1"/>
  <c r="K55" i="18" s="1"/>
  <c r="I22" i="18"/>
  <c r="I21" i="18" s="1"/>
  <c r="K13" i="18"/>
  <c r="K12" i="18" s="1"/>
  <c r="K11" i="18" s="1"/>
  <c r="K24" i="18"/>
  <c r="J22" i="18"/>
  <c r="J21" i="18" s="1"/>
  <c r="J13" i="18"/>
  <c r="J12" i="18" s="1"/>
  <c r="J11" i="18" s="1"/>
  <c r="J24" i="18"/>
  <c r="J60" i="18"/>
  <c r="J59" i="18" s="1"/>
  <c r="J58" i="18" s="1"/>
  <c r="J57" i="18" s="1"/>
  <c r="J56" i="18" s="1"/>
  <c r="J55" i="18" s="1"/>
  <c r="K22" i="18"/>
  <c r="K21" i="18" s="1"/>
  <c r="L60" i="6"/>
  <c r="L59" i="6" s="1"/>
  <c r="L58" i="6" s="1"/>
  <c r="K22" i="6"/>
  <c r="K60" i="6"/>
  <c r="K59" i="6" s="1"/>
  <c r="K58" i="6" s="1"/>
  <c r="E10" i="13"/>
  <c r="D10" i="13"/>
  <c r="J131" i="6"/>
  <c r="J130" i="6" s="1"/>
  <c r="J129" i="6" s="1"/>
  <c r="J128" i="6" s="1"/>
  <c r="J60" i="6"/>
  <c r="J59" i="6" s="1"/>
  <c r="J58" i="6" s="1"/>
  <c r="L37" i="6"/>
  <c r="L36" i="6" s="1"/>
  <c r="L186" i="9"/>
  <c r="L185" i="9" s="1"/>
  <c r="L184" i="9" s="1"/>
  <c r="J79" i="9"/>
  <c r="J78" i="9" s="1"/>
  <c r="L131" i="6"/>
  <c r="L130" i="6" s="1"/>
  <c r="L129" i="6" s="1"/>
  <c r="L128" i="6" s="1"/>
  <c r="K124" i="6"/>
  <c r="K123" i="6" s="1"/>
  <c r="K122" i="6" s="1"/>
  <c r="K121" i="6" s="1"/>
  <c r="L43" i="6"/>
  <c r="L42" i="6" s="1"/>
  <c r="L41" i="6" s="1"/>
  <c r="L132" i="9"/>
  <c r="L131" i="9" s="1"/>
  <c r="J37" i="6"/>
  <c r="J36" i="6" s="1"/>
  <c r="J186" i="9"/>
  <c r="J185" i="9" s="1"/>
  <c r="J184" i="9" s="1"/>
  <c r="K186" i="9"/>
  <c r="K185" i="9" s="1"/>
  <c r="K184" i="9" s="1"/>
  <c r="K37" i="6"/>
  <c r="K36" i="6" s="1"/>
  <c r="K79" i="9"/>
  <c r="K78" i="9" s="1"/>
  <c r="K11" i="6"/>
  <c r="K10" i="6" s="1"/>
  <c r="K25" i="6"/>
  <c r="K21" i="6" s="1"/>
  <c r="L124" i="6"/>
  <c r="L123" i="6" s="1"/>
  <c r="L122" i="6" s="1"/>
  <c r="L121" i="6" s="1"/>
  <c r="J132" i="9"/>
  <c r="J131" i="9" s="1"/>
  <c r="J43" i="6"/>
  <c r="J42" i="6" s="1"/>
  <c r="J41" i="6" s="1"/>
  <c r="K43" i="6"/>
  <c r="K42" i="6" s="1"/>
  <c r="K41" i="6" s="1"/>
  <c r="K131" i="6"/>
  <c r="K130" i="6" s="1"/>
  <c r="K129" i="6" s="1"/>
  <c r="K128" i="6" s="1"/>
  <c r="J174" i="9" l="1"/>
  <c r="J173" i="9" s="1"/>
  <c r="J121" i="9"/>
  <c r="K98" i="18"/>
  <c r="K91" i="18" s="1"/>
  <c r="J98" i="18"/>
  <c r="J91" i="18" s="1"/>
  <c r="K121" i="9"/>
  <c r="K120" i="9" s="1"/>
  <c r="L121" i="9"/>
  <c r="L120" i="9" s="1"/>
  <c r="J179" i="9"/>
  <c r="J178" i="9" s="1"/>
  <c r="J177" i="9" s="1"/>
  <c r="J176" i="9" s="1"/>
  <c r="K150" i="9"/>
  <c r="K149" i="9" s="1"/>
  <c r="K146" i="9" s="1"/>
  <c r="J156" i="9"/>
  <c r="J155" i="9" s="1"/>
  <c r="J152" i="9" s="1"/>
  <c r="K20" i="18"/>
  <c r="K19" i="18" s="1"/>
  <c r="K18" i="18" s="1"/>
  <c r="J20" i="18"/>
  <c r="J19" i="18" s="1"/>
  <c r="J18" i="18" s="1"/>
  <c r="L11" i="6"/>
  <c r="L10" i="6" s="1"/>
  <c r="J10" i="18"/>
  <c r="J9" i="18" s="1"/>
  <c r="K10" i="18"/>
  <c r="K9" i="18" s="1"/>
  <c r="I10" i="18"/>
  <c r="I9" i="18" s="1"/>
  <c r="L25" i="6"/>
  <c r="L21" i="6" s="1"/>
  <c r="K154" i="9"/>
  <c r="K153" i="9" s="1"/>
  <c r="J126" i="9"/>
  <c r="J125" i="9" s="1"/>
  <c r="J124" i="9" s="1"/>
  <c r="J123" i="9" s="1"/>
  <c r="L126" i="9"/>
  <c r="L125" i="9" s="1"/>
  <c r="L122" i="9" s="1"/>
  <c r="L170" i="9"/>
  <c r="J148" i="9"/>
  <c r="J147" i="9" s="1"/>
  <c r="L57" i="6"/>
  <c r="L56" i="6" s="1"/>
  <c r="L154" i="9"/>
  <c r="L153" i="9" s="1"/>
  <c r="K170" i="9"/>
  <c r="K57" i="6"/>
  <c r="K56" i="6" s="1"/>
  <c r="K136" i="9"/>
  <c r="K135" i="9" s="1"/>
  <c r="I24" i="18"/>
  <c r="I20" i="18" s="1"/>
  <c r="K130" i="9"/>
  <c r="K129" i="9" s="1"/>
  <c r="I91" i="18"/>
  <c r="J136" i="9"/>
  <c r="J135" i="9" s="1"/>
  <c r="L148" i="9"/>
  <c r="L147" i="9" s="1"/>
  <c r="L77" i="9"/>
  <c r="L76" i="9" s="1"/>
  <c r="K75" i="9"/>
  <c r="K74" i="9" s="1"/>
  <c r="K77" i="9"/>
  <c r="K76" i="9" s="1"/>
  <c r="K181" i="9"/>
  <c r="K183" i="9"/>
  <c r="K182" i="9" s="1"/>
  <c r="J75" i="9"/>
  <c r="J74" i="9" s="1"/>
  <c r="J77" i="9"/>
  <c r="J76" i="9" s="1"/>
  <c r="J181" i="9"/>
  <c r="J183" i="9"/>
  <c r="J182" i="9" s="1"/>
  <c r="L181" i="9"/>
  <c r="L183" i="9"/>
  <c r="L182" i="9" s="1"/>
  <c r="K172" i="9"/>
  <c r="K171" i="9" s="1"/>
  <c r="L172" i="9"/>
  <c r="L171" i="9" s="1"/>
  <c r="J172" i="9"/>
  <c r="J171" i="9" s="1"/>
  <c r="J128" i="9"/>
  <c r="J130" i="9"/>
  <c r="J129" i="9" s="1"/>
  <c r="L128" i="9"/>
  <c r="L130" i="9"/>
  <c r="L129" i="9" s="1"/>
  <c r="L88" i="9"/>
  <c r="L90" i="9"/>
  <c r="L89" i="9" s="1"/>
  <c r="K88" i="9"/>
  <c r="K90" i="9"/>
  <c r="K89" i="9" s="1"/>
  <c r="K126" i="9"/>
  <c r="K125" i="9" s="1"/>
  <c r="I58" i="18"/>
  <c r="I57" i="18" s="1"/>
  <c r="I56" i="18" s="1"/>
  <c r="I55" i="18" s="1"/>
  <c r="L92" i="6"/>
  <c r="C28" i="1"/>
  <c r="D28" i="1"/>
  <c r="D19" i="1" s="1"/>
  <c r="L138" i="9"/>
  <c r="L137" i="9" s="1"/>
  <c r="J57" i="6"/>
  <c r="J56" i="6" s="1"/>
  <c r="J92" i="6"/>
  <c r="K98" i="9"/>
  <c r="K97" i="9" s="1"/>
  <c r="K20" i="6"/>
  <c r="K19" i="6" s="1"/>
  <c r="K9" i="6" s="1"/>
  <c r="K8" i="6" s="1"/>
  <c r="J20" i="6"/>
  <c r="J19" i="6" s="1"/>
  <c r="J98" i="9"/>
  <c r="J97" i="9" s="1"/>
  <c r="L98" i="9"/>
  <c r="L97" i="9" s="1"/>
  <c r="L9" i="6" l="1"/>
  <c r="L8" i="6" s="1"/>
  <c r="J170" i="9"/>
  <c r="C19" i="1"/>
  <c r="C7" i="1" s="1"/>
  <c r="J8" i="18"/>
  <c r="J7" i="18" s="1"/>
  <c r="K8" i="18"/>
  <c r="K7" i="18" s="1"/>
  <c r="K148" i="9"/>
  <c r="K147" i="9" s="1"/>
  <c r="J154" i="9"/>
  <c r="J153" i="9" s="1"/>
  <c r="K7" i="6"/>
  <c r="D20" i="13" s="1"/>
  <c r="L20" i="6"/>
  <c r="L19" i="6" s="1"/>
  <c r="I19" i="18"/>
  <c r="I18" i="18" s="1"/>
  <c r="I8" i="18" s="1"/>
  <c r="I7" i="18" s="1"/>
  <c r="L124" i="9"/>
  <c r="L123" i="9" s="1"/>
  <c r="J122" i="9"/>
  <c r="E19" i="1"/>
  <c r="E7" i="1" s="1"/>
  <c r="D7" i="1"/>
  <c r="L134" i="9"/>
  <c r="L136" i="9"/>
  <c r="L135" i="9" s="1"/>
  <c r="K122" i="9"/>
  <c r="K124" i="9"/>
  <c r="K123" i="9" s="1"/>
  <c r="L96" i="9"/>
  <c r="L95" i="9" s="1"/>
  <c r="L94" i="9" s="1"/>
  <c r="L87" i="9" s="1"/>
  <c r="L73" i="9" s="1"/>
  <c r="L7" i="9" s="1"/>
  <c r="J96" i="9"/>
  <c r="J95" i="9" s="1"/>
  <c r="J94" i="9" s="1"/>
  <c r="J87" i="9" s="1"/>
  <c r="J73" i="9" s="1"/>
  <c r="J7" i="9" s="1"/>
  <c r="K96" i="9"/>
  <c r="K95" i="9" s="1"/>
  <c r="K94" i="9" s="1"/>
  <c r="K87" i="9" s="1"/>
  <c r="K73" i="9" s="1"/>
  <c r="K7" i="9" s="1"/>
  <c r="J120" i="9"/>
  <c r="E17" i="13" l="1"/>
  <c r="E16" i="13" s="1"/>
  <c r="E15" i="13" s="1"/>
  <c r="D17" i="13"/>
  <c r="D16" i="13" s="1"/>
  <c r="D15" i="13" s="1"/>
  <c r="L7" i="6"/>
  <c r="E20" i="13" s="1"/>
  <c r="E19" i="13" s="1"/>
  <c r="E18" i="13" s="1"/>
  <c r="C17" i="13"/>
  <c r="C16" i="13" s="1"/>
  <c r="C15" i="13" s="1"/>
  <c r="D19" i="13"/>
  <c r="D18" i="13" s="1"/>
  <c r="D14" i="13" l="1"/>
  <c r="D6" i="13" s="1"/>
  <c r="E14" i="13"/>
  <c r="E6" i="13" s="1"/>
  <c r="J11" i="6"/>
  <c r="J10" i="6" s="1"/>
  <c r="J9" i="6" s="1"/>
  <c r="J8" i="6" s="1"/>
  <c r="J7" i="6" l="1"/>
  <c r="C20" i="13" s="1"/>
  <c r="C19" i="13" s="1"/>
  <c r="C18" i="13" s="1"/>
  <c r="C14" i="13" s="1"/>
  <c r="C6" i="13" s="1"/>
</calcChain>
</file>

<file path=xl/sharedStrings.xml><?xml version="1.0" encoding="utf-8"?>
<sst xmlns="http://schemas.openxmlformats.org/spreadsheetml/2006/main" count="2609" uniqueCount="263">
  <si>
    <t>(тыс.рублей)</t>
  </si>
  <si>
    <t>Код бюджетной классификации доходов бюджета</t>
  </si>
  <si>
    <t>Наименование доходов</t>
  </si>
  <si>
    <t xml:space="preserve">Сумма </t>
  </si>
  <si>
    <t>ВСЕГО ДОХОДОВ</t>
  </si>
  <si>
    <t>НАЛОГИ НА ПРИБЫЛЬ, ДОХОДЫ</t>
  </si>
  <si>
    <t>00010102000010000110</t>
  </si>
  <si>
    <t>Налог на доходы физических лиц</t>
  </si>
  <si>
    <t>Земельный налог</t>
  </si>
  <si>
    <t>Наименование</t>
  </si>
  <si>
    <t>Рз</t>
  </si>
  <si>
    <t>ВР</t>
  </si>
  <si>
    <t>Общегосударственные вопросы</t>
  </si>
  <si>
    <t>01</t>
  </si>
  <si>
    <t>04</t>
  </si>
  <si>
    <t>Обслуживание государственного и муниципального долга</t>
  </si>
  <si>
    <t>05</t>
  </si>
  <si>
    <t>Жилищно-коммунальное хозяйство</t>
  </si>
  <si>
    <t>Адм</t>
  </si>
  <si>
    <t>ВСЕГО</t>
  </si>
  <si>
    <t>1</t>
  </si>
  <si>
    <t>2</t>
  </si>
  <si>
    <t xml:space="preserve"> </t>
  </si>
  <si>
    <t>Пенсионное обеспечение</t>
  </si>
  <si>
    <t>02</t>
  </si>
  <si>
    <t>03</t>
  </si>
  <si>
    <t>09</t>
  </si>
  <si>
    <t>10</t>
  </si>
  <si>
    <t>13</t>
  </si>
  <si>
    <t>Функционирование высшего должностного лица субъекта Российской Федерации и муниципального образования</t>
  </si>
  <si>
    <t>65</t>
  </si>
  <si>
    <t>Расходы на выплаты по оплате труда высшего должностного лица муниципального образования</t>
  </si>
  <si>
    <t>00</t>
  </si>
  <si>
    <t>41150</t>
  </si>
  <si>
    <t>Расходы на выплаты по оплате труда работников органов местного самоуправления</t>
  </si>
  <si>
    <t>41110</t>
  </si>
  <si>
    <t>41120</t>
  </si>
  <si>
    <t>Прочая закупка товаров, работ и услуг</t>
  </si>
  <si>
    <t>77150</t>
  </si>
  <si>
    <t>Резервные фонды</t>
  </si>
  <si>
    <t>11</t>
  </si>
  <si>
    <t>41180</t>
  </si>
  <si>
    <t>Резервные средства</t>
  </si>
  <si>
    <t>89</t>
  </si>
  <si>
    <t>870</t>
  </si>
  <si>
    <t>Национальная оборона</t>
  </si>
  <si>
    <t>Мобилизационная и вневойсковая подготовка</t>
  </si>
  <si>
    <t>51180</t>
  </si>
  <si>
    <t>Национальная экономика</t>
  </si>
  <si>
    <t>Дорожное хозяйство (дорожные фонды)</t>
  </si>
  <si>
    <t>Коммунальное хозяйство</t>
  </si>
  <si>
    <t>Благоустройство</t>
  </si>
  <si>
    <t>Уличное освещение</t>
  </si>
  <si>
    <t>Социальная политика</t>
  </si>
  <si>
    <t xml:space="preserve">Доплаты к пенсиям муниципальных служащих </t>
  </si>
  <si>
    <t>03010</t>
  </si>
  <si>
    <t>Обслуживание государственного внутреннего и муниципального долга</t>
  </si>
  <si>
    <t>Процентные платежи по муниципальному долгу</t>
  </si>
  <si>
    <t>Обслуживание муниципального долга</t>
  </si>
  <si>
    <t>Сумма</t>
  </si>
  <si>
    <t>Функционирование Правительства Российской Федерации, высших органов исполнительной власти субъектов Российской Федерации, местных администраций</t>
  </si>
  <si>
    <t xml:space="preserve">Резервные фонды </t>
  </si>
  <si>
    <t>41240</t>
  </si>
  <si>
    <t>00010000000000000000</t>
  </si>
  <si>
    <t>00010100000000000000</t>
  </si>
  <si>
    <t>00010600000000000000</t>
  </si>
  <si>
    <t>00010606000000000110</t>
  </si>
  <si>
    <t>НАЛОГОВЫЕ И НЕНАЛОГОВЫЕ ДОХОДЫ</t>
  </si>
  <si>
    <t>18210102010010000110</t>
  </si>
  <si>
    <t>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2271 и 228 Налогового кодекса Российской Федерации</t>
  </si>
  <si>
    <t>НАЛОГИ НА ИМУЩЕСТВО</t>
  </si>
  <si>
    <t>18210601030100000110</t>
  </si>
  <si>
    <t>Налог на имущество физических лиц, взимаемый по ставкам, применяемым к объектам налогообложения, расположенным в границах сельских поселений</t>
  </si>
  <si>
    <t>18210606033100000110</t>
  </si>
  <si>
    <t>Земельный налог с организаций, обладающих земельным участком, расположенным в границах сельских поселений</t>
  </si>
  <si>
    <t>18210606043100000110</t>
  </si>
  <si>
    <t>Земельный налог с физических лиц, обладающих земельным участком, расположенным в границах сельских поселений</t>
  </si>
  <si>
    <t>00020200000000000000</t>
  </si>
  <si>
    <t>БЕЗВОЗМЕЗДНЫЕ ПОСТУПЛЕНИЯ ОТ ДРУГИХ БЮДЖЕТОВ БЮДЖЕТНОЙ СИСТЕМЫ РОССИЙСКОЙ ФЕДЕРАЦИИ</t>
  </si>
  <si>
    <t>00020230000000000150</t>
  </si>
  <si>
    <t>Субвенции бюджетам бюджетной системы Российской Федерации</t>
  </si>
  <si>
    <t xml:space="preserve">Субвенции бюджетам сельских поселений на осуществление первичного воинского учета на территориях, где отсутствуют военные комиссариаты 
</t>
  </si>
  <si>
    <t>00020240000000000150</t>
  </si>
  <si>
    <t>Иные межбюджетные трансферты</t>
  </si>
  <si>
    <t>Межбюджетные трансферты, передаваемые бюджетам сельских поселений из бюджетов муниципальных районов на осуществление части полномочий по решению вопросов местного значения в соответствии с заключенными соглашениями</t>
  </si>
  <si>
    <t>Обслуживание государственного (муниципального) долга</t>
  </si>
  <si>
    <t>700</t>
  </si>
  <si>
    <t>Доплаты к пенсиям муниципальных служащих Республики Мордовия</t>
  </si>
  <si>
    <t>Социальное обеспечение и иные выплаты населению</t>
  </si>
  <si>
    <t>Публичные нормативные социальные выплаты гражданам</t>
  </si>
  <si>
    <t>300</t>
  </si>
  <si>
    <t>310</t>
  </si>
  <si>
    <t>Закупка товаров, работ и услуг для обеспечения государственных (муниципальных) нужд</t>
  </si>
  <si>
    <t>Иные закупки товаров, работ и услуг для обеспечения государственных (муниципальных) нужд</t>
  </si>
  <si>
    <t>200</t>
  </si>
  <si>
    <t>240</t>
  </si>
  <si>
    <t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t>
  </si>
  <si>
    <t>Расходы на выплаты персоналу государственных (муниципальных) органов</t>
  </si>
  <si>
    <t>100</t>
  </si>
  <si>
    <t>120</t>
  </si>
  <si>
    <t>Иные бюджетные ассигнования</t>
  </si>
  <si>
    <t>800</t>
  </si>
  <si>
    <t>Уплата налогов, сборов и иных платежей</t>
  </si>
  <si>
    <t>66</t>
  </si>
  <si>
    <t>850</t>
  </si>
  <si>
    <t>Расходы на выплаты по оплате труда высшего должностного лица</t>
  </si>
  <si>
    <t>№ п/п</t>
  </si>
  <si>
    <t>I</t>
  </si>
  <si>
    <t>Кредиты кредитных организаций в валюте Российской Федерации</t>
  </si>
  <si>
    <t>в том числе</t>
  </si>
  <si>
    <t>Объем привлечения</t>
  </si>
  <si>
    <t>Бюджетные кредиты от других бюджетов бюджетной системы Российской Федерации</t>
  </si>
  <si>
    <t>Код</t>
  </si>
  <si>
    <t>000 01 00 00 00 00 0000 000</t>
  </si>
  <si>
    <t>ИСТОЧНИКИ ВНУТРЕННЕГО ФИНАНСИРОВАНИЯ ДЕФИЦИТОВ БЮДЖЕТОВ</t>
  </si>
  <si>
    <t>000 01 02 00 00 00 0000 000</t>
  </si>
  <si>
    <t>000 01 02 00 00 00 0000 700</t>
  </si>
  <si>
    <t>Получение кредитов от кредитных организаций в валюте Российской Федерации</t>
  </si>
  <si>
    <t>Бюджетные кредиты от других бюджетов бюджетной системы Российской Федерации в валюте Российской Федерации</t>
  </si>
  <si>
    <t>Погашение бюджетных кредитов, полученных от других бюджетов бюджетной системы Российской Федерации в валюте Российской Федерации</t>
  </si>
  <si>
    <t>Увеличение прочих остатков средств бюджетов</t>
  </si>
  <si>
    <t>Увеличение прочих остатков денежных средств бюджетов</t>
  </si>
  <si>
    <t>Уменьшение прочих остатков средств бюджетов</t>
  </si>
  <si>
    <t>Уменьшение прочих остатков денежных средств бюджетов</t>
  </si>
  <si>
    <t>(тыс.руб.)</t>
  </si>
  <si>
    <t>000 01 02 00 00 10 0000 710</t>
  </si>
  <si>
    <t>Погашение бюджетами сельских поселений кредитов от других бюджетов бюджетной системы Российской Федерации в валюте Российской Федерации</t>
  </si>
  <si>
    <t>Дотации бюджетам сельских поселений на выравнивание бюджетной обеспеченности</t>
  </si>
  <si>
    <t>Высшее должностное лицо</t>
  </si>
  <si>
    <t>Осуществление государственных полномочий Республики Мордовия по определению перечня должностных лиц, уполномоченных составлять протоколы об административных правонарушениях, предусмотренных Законом Республики Мордовия от 15 июня 2015 года № 38-З "Об административной ответственности на территории Республики Мордовия"</t>
  </si>
  <si>
    <t xml:space="preserve">Обеспечение деятельности администрации </t>
  </si>
  <si>
    <t>Непрограммные расходы в рамках обеспечения деятельности администрации</t>
  </si>
  <si>
    <t xml:space="preserve">Прочие мероприятия по благоустройству </t>
  </si>
  <si>
    <t>Обеспечение деятельности администрации</t>
  </si>
  <si>
    <t>12</t>
  </si>
  <si>
    <t>Прочие мероприятия по благоустройству</t>
  </si>
  <si>
    <t>000 01 03 00 00 00 0000 000</t>
  </si>
  <si>
    <t>000 01 03 01 00 00 0000 000</t>
  </si>
  <si>
    <t>000 01 03 01 00 10 0000 800</t>
  </si>
  <si>
    <t>000 01 03 01 00 10 0000 810</t>
  </si>
  <si>
    <t>000 01 05 00 00 00 0000 000</t>
  </si>
  <si>
    <t>000 01 05 02 00 00 0000 500</t>
  </si>
  <si>
    <t>000 01 05 02 01 00 0000 510</t>
  </si>
  <si>
    <t>000 01 05 02 01 10 0000 510</t>
  </si>
  <si>
    <t>000 01 05 02 00 00 0000 600</t>
  </si>
  <si>
    <t>000 01 05 02 01 00 0000 610</t>
  </si>
  <si>
    <t>000 01 05 02 01 10 0000 610</t>
  </si>
  <si>
    <t xml:space="preserve">II
</t>
  </si>
  <si>
    <t>в том числе:</t>
  </si>
  <si>
    <t>Субвенции на осуществление государственных полномочий Республики Мордовия по определению перечня должностных лиц, уполномоченных составлять протоколы об административных правонарушениях, предусмотренных Законом Республики Мордовия от 15 июня 2015 года № 38-З "Об административной ответственности на территории Республики Мордовия"</t>
  </si>
  <si>
    <t>730</t>
  </si>
  <si>
    <t>00020210000000000150</t>
  </si>
  <si>
    <t>Дотации бюджетам бюджетной системы Российской Федерации</t>
  </si>
  <si>
    <t>Администрация Большеполянского сельского поселения Кадошкинского муниципального района Республики Мордовия</t>
  </si>
  <si>
    <t xml:space="preserve"> ДОХОДЫ 
БЮДЖЕТА БОЛЬШЕПОЛЯНСКОГО СЕЛЬСКОГО ПОСЕЛЕНИЯ КАДОШКИНСКОГО МУНИЦИПАЛЬНОГО РАЙОНА РЕСПУБЛИКИ МОРДОВИЯ </t>
  </si>
  <si>
    <t>91120215001100000150</t>
  </si>
  <si>
    <t>91120230024100000150</t>
  </si>
  <si>
    <t>91120235118100000150</t>
  </si>
  <si>
    <t>91120240014100000150</t>
  </si>
  <si>
    <t>Непрограммные расходы главных распорядителей средств бюджета Большеполянского сельского поселения Кадошкинского муниципального района Республики Мордовия</t>
  </si>
  <si>
    <t>Непрограммные расходы в рамках обеспечения деятельности главных распорядителей средств бюджета Большеполянского сельского поселения Кадошкинского муниципального района Республики Мордовия</t>
  </si>
  <si>
    <t>Резервный фонд администрации Большеполянского сельского поселения Кадошкинского муниципального района Республики Мордовия</t>
  </si>
  <si>
    <t>99</t>
  </si>
  <si>
    <t>41990</t>
  </si>
  <si>
    <t>Дотации бюджетам сельских поселений на поддержку мер по обеспечению сбалансированности бюджетов</t>
  </si>
  <si>
    <t>91120215002100000150</t>
  </si>
  <si>
    <t>Осуществление государственных полномочий Российской Федерации о первичному воинскому учету на территориях, где отсутствуют военные комиссариаты</t>
  </si>
  <si>
    <t>0</t>
  </si>
  <si>
    <t>Получение кредитов от кредитных организаций бюджетами поселений в валюте Российской Федерации</t>
  </si>
  <si>
    <t>Изменения остатков средств на счетах по учету средств бюджетов</t>
  </si>
  <si>
    <t>Увеличение прочих остатков денежных средств бюджетов сельских поселений</t>
  </si>
  <si>
    <t>Уменьшение прочих остатков денежных средств бюджетов сельских поселений</t>
  </si>
  <si>
    <t>Прз</t>
  </si>
  <si>
    <t>Цср</t>
  </si>
  <si>
    <t>Вр</t>
  </si>
  <si>
    <t/>
  </si>
  <si>
    <t xml:space="preserve"> (тыс. рублей)</t>
  </si>
  <si>
    <t>(тыс. рублей)</t>
  </si>
  <si>
    <t>Наименование кода группы, подгруппы, статьи, вида источника финансирования дефицитов бюджетов, кода классификации операций сектора государственного управления, относящихся к источникам финансирования дефицитов бюджетов Российской Федерации</t>
  </si>
  <si>
    <t>Сумма (тыс. руб.)</t>
  </si>
  <si>
    <t>Виды заимствований</t>
  </si>
  <si>
    <t>Сумма (тыс.руб.)</t>
  </si>
  <si>
    <t>2025 год</t>
  </si>
  <si>
    <t>00020220000000000150</t>
  </si>
  <si>
    <t>Субсидии бюджетам бюджетной системы Российской Федерации (межбюджетные субсидии)</t>
  </si>
  <si>
    <t>Прочие субсидии бюджетам сельских поселений</t>
  </si>
  <si>
    <t>91120229999100000150</t>
  </si>
  <si>
    <t>Субсидии на софинансирование расходных обязательств по финансовому обеспечению деятельности органов местного самоуправления и муниципальных учреждений</t>
  </si>
  <si>
    <t>44205</t>
  </si>
  <si>
    <t>Другие общегосударственные вопросы</t>
  </si>
  <si>
    <t>911</t>
  </si>
  <si>
    <t>44101</t>
  </si>
  <si>
    <t>Программа комплексного развития транспортной инфраструктуры Большеполянского сельского поселения Кадошкинского муниципального района Республики Мордовия на 2017 – 2025 годы</t>
  </si>
  <si>
    <t>31</t>
  </si>
  <si>
    <t>Мероприятия по укреплению общественного порядка и обеспечению общественной безопасности</t>
  </si>
  <si>
    <t>42300</t>
  </si>
  <si>
    <t>Муниципальная программа "Противодействие терроризму и экстремизму на территории Большеполянского сельского поселения на 2023-2024 годы"</t>
  </si>
  <si>
    <t>Условно утвержденные расходы</t>
  </si>
  <si>
    <t>14</t>
  </si>
  <si>
    <t>Муниципальная программа «Оформление в собственность автомобильных дорог местного значения общего пользования Большеполянского сельского поселения»</t>
  </si>
  <si>
    <t>Мероприятия, связанные с муниципальным управлением</t>
  </si>
  <si>
    <t>41210</t>
  </si>
  <si>
    <t>Муниципальная  программа «Использование  и  охрана  земель  на территории Большеполянского  сельского поселения Кадошкинского  муниципального района Республики Мордовия на 2023-2025 годы»</t>
  </si>
  <si>
    <t>00011100000000000000</t>
  </si>
  <si>
    <t>ДОХОДЫ ОТ ИСПОЛЬЗОВАНИЯ ИМУЩЕСТВА, НАХОДЯЩЕГОСЯ В ГОСУДАРСТВЕННОЙ И МУНИЦИПАЛЬНОЙ СОБСТВЕННОСТИ</t>
  </si>
  <si>
    <t>Доходы от сдачи в аренду имущества, находящегося в оперативном управлении органов управления поселений и созданных ими учреждений (за исключением имущества муниципальных бюджетных и автономных учреждений)</t>
  </si>
  <si>
    <t>91111105035100000120</t>
  </si>
  <si>
    <t>2026 год</t>
  </si>
  <si>
    <t>Иные межбюджетные трансферты на осуществление полномочий по дорожной деятельности в отношении автомобильных дорог местного значения в границах населенных пунктов поселения и обеспечению безопасности дорожного движения на них, включая создание и обеспечение функционирования парковок (парковочных мест), осуществлению муниципального контроля на автомобильном транспорте, городском наземном электрическом транспорте и в дорожном хозяйстве в границах населенных пунктов поселения, организации дорожного движения, а также осуществлению иных полномочий в области использования автомобильных дорог и осуществления дорожной деятельности в соответствии с законодательством Российской Федерации</t>
  </si>
  <si>
    <t>Приложение 1                                                                              к решению Совета депутатов Большеполянского сельского поселения "О бюджете Большеполянского сельского поселения Кадошкинского муниципального района Республики Мордовия на 2025 год и на плановый период 2026 и 2027 годов"</t>
  </si>
  <si>
    <t>2027 год</t>
  </si>
  <si>
    <t>Приложение 2                                                                              к решению Совета депутатов Большеполянского сельского поселения "О бюджете Большеполянского сельского поселения Кадошкинского муниципального района Республики Мордовия на 2025 год и на плановый период 2026 и 2027 годов"</t>
  </si>
  <si>
    <t xml:space="preserve">ВЕДОМСТВЕННАЯ СТРУКТУРА
РАСХОДОВ БЮДЖЕТА БОЛЬШЕПОЛЯНСКОГО СЕЛЬСКОГО ПОСЕЛЕНИЯ КАДОШКИНСКОГО МУНИЦИПАЛЬНОГО РАЙОНА РЕСПУБЛИКИ МОРДОВИЯ НА 2025 ГОД И НА ПЛАНОВЫЙ ПЕРИОД 2026 И 2027 ГОДОВ </t>
  </si>
  <si>
    <t>Расходы на обеспечение выполнения функций органов местного самоуправления</t>
  </si>
  <si>
    <t>9Д184</t>
  </si>
  <si>
    <t>Иные межбюджетные трансферты на осуществление полномочий по организации в границах поселения электро-, газо- и водоснабжения населения, водоотведения в пределах полномочий, установленных законодательством Российской Федерации</t>
  </si>
  <si>
    <t>Приложение 3                                                                              к решению Совета депутатов Большеполянского сельского поселения "О бюджете Большеполянского сельского поселения Кадошкинского муниципального района Республики Мордовия на 2025 год и на плановый период 2026 и 2027 годов"</t>
  </si>
  <si>
    <t xml:space="preserve">РАСПРЕДЕЛЕНИЕ 
БЮДЖЕТНЫХ АССИГНОВАНИЙ БЮДЖЕТА БОЛЬШЕПОЛЯНСКОГО СЕЛЬСКОГО ПОСЕЛЕНИЯ КАДОШКИНСКОГО МУНИЦИПАЛЬНОГО РАЙОНА РЕСПУБЛИКИ МОРДОВИЯ ПО РАЗДЕЛАМ, ПОДРАЗДЕЛАМ, ЦЕЛЕВЫМ СТАТЬЯМ (МУНИЦИПАЛЬНЫМ ПРОГРАММАМ И НЕПРОГРАММНЫМ НАПРАВЛЕНИЯМ ДЕЯТЕЛЬНОСТИ), ГРУППАМ И ПОДГРУППАМ ВИДОВ РАСХОДОВ КЛАССИФИКАЦИИ РАСХОДОВ БЮДЖЕТОВ НА 2025 ГОД И НА ПЛАНОВЫЙ ПЕРИОД 2026 И 2027 ГОДОВ </t>
  </si>
  <si>
    <t>Приложение 4                                                                             к решению Совета депутатов Большеполянского сельского поселения "О бюджете Большеполянского сельского поселения Кадошкинского муниципального района Республики Мордовия на 2025 год и на плановый период 2026 и 2027 годов"</t>
  </si>
  <si>
    <t>РАСПРЕДЕЛЕНИЕ  
БЮДЖЕТНЫХ АССИГНОВАНИЙ БЮДЖЕТА БОЛЬШЕПОЛЯНСКОГО СЕЛЬСКОГО ПОСЕЛЕНИЯ КАДОШКИНСКОГО МУНИЦИПАЛЬНОГО РАЙОНА РЕСПУБЛИКИ МОРДОВИЯ ПО ЦЕЛЕВЫМ СТАТЬЯМ (МУНИЦИПАЛЬНЫМ ПРОГРАММАМ И НЕПРОГРАММНЫМ НАПРАВЛЕНИЯМ ДЕЯТЕЛЬНОСТИ), ГРУППАМ И ПОДГРУППАМ ВИДОВ РАСХОДОВ, РАЗДЕЛАМ И ПОДРАЗДЕЛАМ КЛАССИФИКАЦИИ РАСХОДОВ БЮДЖЕТОВ  НА 2025 ГОД НА ПЛАНОВЫЙ ПЕРИОД 2026 И 2027 ГОДОВ</t>
  </si>
  <si>
    <t xml:space="preserve">9Д184 </t>
  </si>
  <si>
    <t>Приложение 5                                                                             к решению Совета депутатов Большеполянского сельского поселения "О бюджете Большеполянского сельского поселения Кадошкинского муниципального района Республики Мордовия на 2025 год и на плановый период 2026 и 2027 годов"</t>
  </si>
  <si>
    <t>ИСТОЧНИКИ 
ВНУТРЕННЕГО ФИНАНСИРОВАНИЯ ДЕФИЦИТА  БЮДЖЕТА  БОЛЬШЕПОЛЯНСКОГО СЕЛЬСКОГО ПОСЕЛЕНИЯ КАДОШКИНСКОГО МУНИЦИПАЛЬНОГО РАЙОНА РЕСПУБЛИКИ МОРДОВИЯ НА 2025 ГОД И НА ПЛАНОВЫЙ ПЕРИОД 2026 И 2027 ГОДОВ</t>
  </si>
  <si>
    <t>Приложение 6                                                                             к решению Совета депутатов Большеполянского сельского поселения "О бюджете Большеполянского сельского поселения Кадошкинского муниципального района Республики Мордовия на 2025 год и на плановый период 2026 и 2027 годов"</t>
  </si>
  <si>
    <t>ПРОГРАММА 
МУНИЦИПАЛЬНЫХ ВНУТРЕННИХ ЗАИМСТВОВАНИЙ БОЛЬШЕПОЛЯНСКОГО СЕЛЬСКОГО ПОСЕЛЕНИЯ КАДОШКИНСКОГО МУНИЦИПАЛЬНОГО РАЙОНА РЕСПУБЛИКИ МОРДОВИЯ НА 2025 ГОД И НА ПЛАНОВЫЙ ПЕРИОД 2026 И 2027 ГОДОВ</t>
  </si>
  <si>
    <t>Объем средств, направляемых на погашение основной суммы долга</t>
  </si>
  <si>
    <t>Муниципальная программа "Противодействие терроризму и экстремизму на территории Большеполянского сельского поселения на 2025-2026 годы"</t>
  </si>
  <si>
    <t>Другие вопросы в области национальной экономики</t>
  </si>
  <si>
    <t>00020700000000000150</t>
  </si>
  <si>
    <t>ПРОЧИЕ БЕЗВОЗМЕЗДНЫЕ ПОСТУПЛЕНИЯ</t>
  </si>
  <si>
    <t>Прочие безвозмездные поступления в бюджеты сельских поселений</t>
  </si>
  <si>
    <t>91120705030100000150</t>
  </si>
  <si>
    <t>27</t>
  </si>
  <si>
    <t>Субсидии на софинансирование расходных обязательств по благоустройству территории</t>
  </si>
  <si>
    <t>План мероприятий Большеполянского сельского поселения Кадошкинского муниципального района Республики Мордовия</t>
  </si>
  <si>
    <t>Основное мероприятие "Уличное освещение Большеполянского сельского поселения Кадошкинского муниципального района Республики Мордовия"</t>
  </si>
  <si>
    <t>Основное мероприятие "Поддержание и улучшение санитарного и эстетического состояния территории Большеполянского сельского поселения Кадошкинского муниципального района Республики Мордовия"</t>
  </si>
  <si>
    <t>Основное мероприятие "Благоустройство территории Большеполянского сельского поселения Кадошкинского муниципального района Республики Мордовия (в части составления и экспертиз проектно-сметных расчетов, изготовления, установки, капитального ремонта и ремонта памятников воинам, погибшим в годы Великой Отечественной войны 1941 - 1945 годов, памятников в память о военнослужащих, погибших в ходе специальной военной операции, мемориальных досок с информацией о погибшем (умершем) участнике специальной военной операции)</t>
  </si>
  <si>
    <t>Национальная безопасность и правоохранительная деятельность</t>
  </si>
  <si>
    <t>Защита населения и территории от чрезвычайных ситуаций природного и техногенного характера, пожарная безопасность</t>
  </si>
  <si>
    <t>08</t>
  </si>
  <si>
    <t>Мероприятия по обеспечению пожарной безопасности</t>
  </si>
  <si>
    <t>42120</t>
  </si>
  <si>
    <t>Муниципальная программа "Противопожарная безопасность на территории Большеполянского сельского поселения на 2023-2025г.г."</t>
  </si>
  <si>
    <t>43010</t>
  </si>
  <si>
    <t>43040</t>
  </si>
  <si>
    <t>44206</t>
  </si>
  <si>
    <t>37</t>
  </si>
  <si>
    <t>Основное мероприятие</t>
  </si>
  <si>
    <t>Подготовка описания местоположения границ территориальных зон, проведение мероприятий по разработке (корректировке) документов территориального планирования и градостроительного зонирования муниципальных образований Республики Мордовия</t>
  </si>
  <si>
    <t>S6290</t>
  </si>
  <si>
    <t>Муниципальная программа «Территориальное планирование и градостроительное зонирование Большеполянского сельского поселения Кадошкинского муниципального района Республики Мордовия на 2025г.-2027 г.г»</t>
  </si>
  <si>
    <t>Иные межбюджетные трансферты на осуществление полномочий по утверждению генеральных планов поселения, правил землепользования и застройки, утверждению подготовленной на основе генеральных планов поселения документации по планировке территории, выдаче градостроительного плана земельного участка, расположенного в границах поселения</t>
  </si>
  <si>
    <t>44107</t>
  </si>
  <si>
    <t>+800</t>
  </si>
  <si>
    <t>+60-584,46</t>
  </si>
  <si>
    <t>+60</t>
  </si>
  <si>
    <t>-584,46</t>
  </si>
  <si>
    <t>+808,080</t>
  </si>
  <si>
    <t>Исполнение судебных актов</t>
  </si>
  <si>
    <t>830</t>
  </si>
  <si>
    <t>+8</t>
  </si>
  <si>
    <t>-8,080-8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</si>
</sst>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3" formatCode="_-* #,##0.00\ _₽_-;\-* #,##0.00\ _₽_-;_-* &quot;-&quot;??\ _₽_-;_-@_-"/>
    <numFmt numFmtId="164" formatCode="#,##0.0"/>
    <numFmt numFmtId="165" formatCode="0.0"/>
    <numFmt numFmtId="166" formatCode="#,##0.0_ ;[Red]\-#,##0.0\ "/>
  </numFmts>
  <fonts count="20" x14ac:knownFonts="1">
    <font>
      <sz val="10"/>
      <name val="Arial"/>
      <family val="2"/>
      <charset val="204"/>
    </font>
    <font>
      <sz val="10"/>
      <name val="Arial Cyr"/>
      <family val="2"/>
      <charset val="204"/>
    </font>
    <font>
      <sz val="12"/>
      <name val="Arial"/>
      <family val="2"/>
      <charset val="204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sz val="12"/>
      <name val="Arial Cyr"/>
      <family val="2"/>
      <charset val="204"/>
    </font>
    <font>
      <sz val="8"/>
      <name val="Arial"/>
      <family val="2"/>
      <charset val="204"/>
    </font>
    <font>
      <sz val="10"/>
      <name val="Arial"/>
      <family val="2"/>
      <charset val="204"/>
    </font>
    <font>
      <sz val="12"/>
      <color indexed="8"/>
      <name val="Times New Roman"/>
      <family val="1"/>
      <charset val="204"/>
    </font>
    <font>
      <b/>
      <sz val="12"/>
      <color indexed="8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b/>
      <i/>
      <sz val="12"/>
      <name val="Times New Roman"/>
      <family val="1"/>
      <charset val="204"/>
    </font>
    <font>
      <b/>
      <sz val="19"/>
      <color rgb="FFFF0000"/>
      <name val="Arial"/>
      <family val="2"/>
      <charset val="204"/>
    </font>
    <font>
      <sz val="12"/>
      <name val="Verdana"/>
      <family val="2"/>
      <charset val="204"/>
    </font>
    <font>
      <b/>
      <sz val="12"/>
      <name val="Arial"/>
      <family val="2"/>
      <charset val="204"/>
    </font>
    <font>
      <b/>
      <sz val="12"/>
      <color rgb="FF000000"/>
      <name val="Times New Roman"/>
      <family val="1"/>
      <charset val="204"/>
    </font>
    <font>
      <sz val="10"/>
      <name val="Arial Cyr"/>
      <charset val="204"/>
    </font>
    <font>
      <b/>
      <sz val="11.5"/>
      <name val="Times New Roman"/>
      <family val="1"/>
      <charset val="204"/>
    </font>
    <font>
      <b/>
      <sz val="12"/>
      <color rgb="FF22272F"/>
      <name val="Times New Roman"/>
      <family val="1"/>
      <charset val="204"/>
    </font>
    <font>
      <sz val="12"/>
      <color rgb="FF2C2D2E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9"/>
        <bgColor indexed="26"/>
      </patternFill>
    </fill>
    <fill>
      <patternFill patternType="solid">
        <fgColor theme="0"/>
        <bgColor rgb="FF000000"/>
      </patternFill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7">
    <xf numFmtId="0" fontId="0" fillId="0" borderId="0"/>
    <xf numFmtId="0" fontId="1" fillId="0" borderId="0"/>
    <xf numFmtId="0" fontId="7" fillId="0" borderId="0" applyNumberFormat="0" applyFont="0" applyFill="0" applyBorder="0" applyAlignment="0" applyProtection="0">
      <alignment vertical="top"/>
    </xf>
    <xf numFmtId="0" fontId="1" fillId="0" borderId="0"/>
    <xf numFmtId="0" fontId="1" fillId="0" borderId="0"/>
    <xf numFmtId="43" fontId="7" fillId="0" borderId="0" applyFont="0" applyFill="0" applyBorder="0" applyAlignment="0" applyProtection="0"/>
    <xf numFmtId="0" fontId="16" fillId="0" borderId="0"/>
  </cellStyleXfs>
  <cellXfs count="290">
    <xf numFmtId="0" fontId="0" fillId="0" borderId="0" xfId="0"/>
    <xf numFmtId="0" fontId="2" fillId="0" borderId="0" xfId="0" applyFont="1" applyBorder="1"/>
    <xf numFmtId="0" fontId="3" fillId="0" borderId="0" xfId="0" applyFont="1" applyBorder="1"/>
    <xf numFmtId="0" fontId="3" fillId="0" borderId="0" xfId="3" applyFont="1" applyBorder="1"/>
    <xf numFmtId="4" fontId="3" fillId="0" borderId="0" xfId="3" applyNumberFormat="1" applyFont="1" applyBorder="1"/>
    <xf numFmtId="49" fontId="3" fillId="3" borderId="1" xfId="1" applyNumberFormat="1" applyFont="1" applyFill="1" applyBorder="1" applyAlignment="1">
      <alignment horizontal="center"/>
    </xf>
    <xf numFmtId="0" fontId="3" fillId="0" borderId="0" xfId="0" applyFont="1"/>
    <xf numFmtId="0" fontId="3" fillId="0" borderId="0" xfId="0" applyFont="1" applyAlignment="1">
      <alignment wrapText="1"/>
    </xf>
    <xf numFmtId="0" fontId="3" fillId="0" borderId="20" xfId="0" applyFont="1" applyBorder="1" applyAlignment="1">
      <alignment horizontal="justify" vertical="top" wrapText="1"/>
    </xf>
    <xf numFmtId="0" fontId="3" fillId="0" borderId="0" xfId="4" applyFont="1" applyBorder="1"/>
    <xf numFmtId="0" fontId="14" fillId="0" borderId="0" xfId="0" applyFont="1"/>
    <xf numFmtId="0" fontId="2" fillId="0" borderId="0" xfId="0" applyFont="1"/>
    <xf numFmtId="0" fontId="4" fillId="0" borderId="0" xfId="0" applyFont="1" applyBorder="1"/>
    <xf numFmtId="0" fontId="3" fillId="0" borderId="0" xfId="0" applyFont="1" applyBorder="1" applyAlignment="1">
      <alignment vertical="top"/>
    </xf>
    <xf numFmtId="0" fontId="4" fillId="0" borderId="0" xfId="0" applyFont="1" applyAlignment="1">
      <alignment vertical="center" wrapText="1"/>
    </xf>
    <xf numFmtId="0" fontId="4" fillId="0" borderId="0" xfId="0" applyFont="1" applyFill="1" applyAlignment="1">
      <alignment vertical="center" wrapText="1"/>
    </xf>
    <xf numFmtId="0" fontId="2" fillId="0" borderId="0" xfId="0" applyFont="1" applyFill="1"/>
    <xf numFmtId="0" fontId="4" fillId="2" borderId="0" xfId="0" applyFont="1" applyFill="1" applyAlignment="1">
      <alignment vertical="center" wrapText="1"/>
    </xf>
    <xf numFmtId="0" fontId="2" fillId="2" borderId="0" xfId="0" applyFont="1" applyFill="1"/>
    <xf numFmtId="0" fontId="4" fillId="0" borderId="0" xfId="0" applyFont="1" applyBorder="1" applyAlignment="1">
      <alignment vertical="center" wrapText="1"/>
    </xf>
    <xf numFmtId="0" fontId="4" fillId="0" borderId="0" xfId="0" applyFont="1"/>
    <xf numFmtId="0" fontId="4" fillId="0" borderId="21" xfId="0" applyFont="1" applyBorder="1" applyAlignment="1">
      <alignment vertical="center" wrapText="1"/>
    </xf>
    <xf numFmtId="165" fontId="3" fillId="0" borderId="0" xfId="0" applyNumberFormat="1" applyFont="1"/>
    <xf numFmtId="164" fontId="3" fillId="3" borderId="1" xfId="1" applyNumberFormat="1" applyFont="1" applyFill="1" applyBorder="1" applyAlignment="1">
      <alignment horizontal="right"/>
    </xf>
    <xf numFmtId="0" fontId="3" fillId="3" borderId="1" xfId="0" applyFont="1" applyFill="1" applyBorder="1"/>
    <xf numFmtId="164" fontId="3" fillId="3" borderId="1" xfId="0" applyNumberFormat="1" applyFont="1" applyFill="1" applyBorder="1"/>
    <xf numFmtId="0" fontId="2" fillId="0" borderId="1" xfId="0" applyFont="1" applyBorder="1"/>
    <xf numFmtId="0" fontId="14" fillId="0" borderId="0" xfId="0" applyFont="1" applyFill="1" applyBorder="1"/>
    <xf numFmtId="0" fontId="14" fillId="0" borderId="0" xfId="0" applyFont="1" applyFill="1"/>
    <xf numFmtId="0" fontId="2" fillId="0" borderId="0" xfId="0" applyFont="1" applyFill="1" applyBorder="1"/>
    <xf numFmtId="0" fontId="2" fillId="0" borderId="0" xfId="0" applyFont="1" applyAlignment="1">
      <alignment vertical="top"/>
    </xf>
    <xf numFmtId="0" fontId="3" fillId="0" borderId="2" xfId="4" applyFont="1" applyBorder="1" applyAlignment="1">
      <alignment horizontal="center" vertical="justify"/>
    </xf>
    <xf numFmtId="165" fontId="4" fillId="0" borderId="1" xfId="4" applyNumberFormat="1" applyFont="1" applyBorder="1" applyAlignment="1">
      <alignment horizontal="center"/>
    </xf>
    <xf numFmtId="49" fontId="3" fillId="0" borderId="3" xfId="4" applyNumberFormat="1" applyFont="1" applyBorder="1" applyAlignment="1">
      <alignment horizontal="center" vertical="center"/>
    </xf>
    <xf numFmtId="49" fontId="3" fillId="0" borderId="18" xfId="4" applyNumberFormat="1" applyFont="1" applyBorder="1" applyAlignment="1">
      <alignment horizontal="center" vertical="center"/>
    </xf>
    <xf numFmtId="49" fontId="4" fillId="0" borderId="3" xfId="4" applyNumberFormat="1" applyFont="1" applyBorder="1" applyAlignment="1">
      <alignment horizontal="center" vertical="center"/>
    </xf>
    <xf numFmtId="0" fontId="4" fillId="0" borderId="6" xfId="4" applyFont="1" applyBorder="1" applyAlignment="1">
      <alignment horizontal="left" vertical="top" wrapText="1"/>
    </xf>
    <xf numFmtId="0" fontId="4" fillId="0" borderId="0" xfId="4" applyFont="1" applyBorder="1"/>
    <xf numFmtId="0" fontId="3" fillId="0" borderId="18" xfId="4" applyFont="1" applyBorder="1" applyAlignment="1">
      <alignment horizontal="left" vertical="top" wrapText="1"/>
    </xf>
    <xf numFmtId="165" fontId="3" fillId="0" borderId="1" xfId="4" applyNumberFormat="1" applyFont="1" applyBorder="1" applyAlignment="1">
      <alignment horizontal="center"/>
    </xf>
    <xf numFmtId="0" fontId="4" fillId="0" borderId="18" xfId="4" applyFont="1" applyBorder="1" applyAlignment="1">
      <alignment horizontal="left" vertical="top" wrapText="1"/>
    </xf>
    <xf numFmtId="49" fontId="3" fillId="0" borderId="4" xfId="4" applyNumberFormat="1" applyFont="1" applyBorder="1" applyAlignment="1">
      <alignment horizontal="center" vertical="center"/>
    </xf>
    <xf numFmtId="0" fontId="3" fillId="0" borderId="12" xfId="4" applyFont="1" applyBorder="1" applyAlignment="1">
      <alignment horizontal="left" vertical="top" wrapText="1"/>
    </xf>
    <xf numFmtId="49" fontId="3" fillId="0" borderId="1" xfId="4" applyNumberFormat="1" applyFont="1" applyBorder="1" applyAlignment="1">
      <alignment horizontal="center" vertical="center"/>
    </xf>
    <xf numFmtId="0" fontId="3" fillId="0" borderId="7" xfId="4" applyFont="1" applyBorder="1" applyAlignment="1">
      <alignment horizontal="left" vertical="top" wrapText="1"/>
    </xf>
    <xf numFmtId="165" fontId="3" fillId="0" borderId="0" xfId="4" applyNumberFormat="1" applyFont="1" applyBorder="1"/>
    <xf numFmtId="49" fontId="3" fillId="0" borderId="18" xfId="4" applyNumberFormat="1" applyFont="1" applyFill="1" applyBorder="1" applyAlignment="1">
      <alignment horizontal="left" vertical="top" wrapText="1"/>
    </xf>
    <xf numFmtId="0" fontId="3" fillId="0" borderId="8" xfId="4" applyFont="1" applyBorder="1" applyAlignment="1">
      <alignment horizontal="left" vertical="top" wrapText="1"/>
    </xf>
    <xf numFmtId="0" fontId="3" fillId="0" borderId="0" xfId="4" applyFont="1" applyBorder="1" applyAlignment="1">
      <alignment horizontal="left" vertical="top" wrapText="1"/>
    </xf>
    <xf numFmtId="164" fontId="4" fillId="0" borderId="1" xfId="3" applyNumberFormat="1" applyFont="1" applyBorder="1" applyAlignment="1">
      <alignment horizontal="right"/>
    </xf>
    <xf numFmtId="0" fontId="3" fillId="0" borderId="1" xfId="3" applyFont="1" applyBorder="1"/>
    <xf numFmtId="0" fontId="4" fillId="0" borderId="3" xfId="3" applyFont="1" applyBorder="1" applyAlignment="1">
      <alignment horizontal="center" vertical="top"/>
    </xf>
    <xf numFmtId="0" fontId="4" fillId="0" borderId="18" xfId="3" applyFont="1" applyBorder="1" applyAlignment="1">
      <alignment wrapText="1"/>
    </xf>
    <xf numFmtId="0" fontId="3" fillId="0" borderId="3" xfId="3" applyFont="1" applyBorder="1" applyAlignment="1">
      <alignment horizontal="center" vertical="top"/>
    </xf>
    <xf numFmtId="0" fontId="3" fillId="0" borderId="18" xfId="3" applyFont="1" applyBorder="1" applyAlignment="1">
      <alignment vertical="top" wrapText="1"/>
    </xf>
    <xf numFmtId="164" fontId="3" fillId="4" borderId="1" xfId="3" applyNumberFormat="1" applyFont="1" applyFill="1" applyBorder="1" applyAlignment="1">
      <alignment horizontal="right"/>
    </xf>
    <xf numFmtId="164" fontId="3" fillId="0" borderId="1" xfId="3" applyNumberFormat="1" applyFont="1" applyBorder="1" applyAlignment="1">
      <alignment horizontal="right"/>
    </xf>
    <xf numFmtId="165" fontId="4" fillId="0" borderId="1" xfId="4" applyNumberFormat="1" applyFont="1" applyBorder="1" applyAlignment="1">
      <alignment horizontal="right"/>
    </xf>
    <xf numFmtId="0" fontId="3" fillId="0" borderId="18" xfId="3" applyFont="1" applyBorder="1" applyAlignment="1">
      <alignment wrapText="1"/>
    </xf>
    <xf numFmtId="0" fontId="4" fillId="0" borderId="18" xfId="3" applyFont="1" applyBorder="1" applyAlignment="1">
      <alignment vertical="top" wrapText="1"/>
    </xf>
    <xf numFmtId="165" fontId="3" fillId="0" borderId="1" xfId="3" applyNumberFormat="1" applyFont="1" applyBorder="1"/>
    <xf numFmtId="0" fontId="3" fillId="0" borderId="18" xfId="0" applyFont="1" applyFill="1" applyBorder="1" applyAlignment="1">
      <alignment wrapText="1"/>
    </xf>
    <xf numFmtId="0" fontId="4" fillId="0" borderId="3" xfId="3" applyFont="1" applyBorder="1" applyAlignment="1">
      <alignment horizontal="center" vertical="top" wrapText="1"/>
    </xf>
    <xf numFmtId="164" fontId="2" fillId="0" borderId="0" xfId="0" applyNumberFormat="1" applyFont="1" applyBorder="1"/>
    <xf numFmtId="49" fontId="3" fillId="3" borderId="8" xfId="1" applyNumberFormat="1" applyFont="1" applyFill="1" applyBorder="1" applyAlignment="1">
      <alignment horizontal="center"/>
    </xf>
    <xf numFmtId="49" fontId="3" fillId="3" borderId="1" xfId="0" applyNumberFormat="1" applyFont="1" applyFill="1" applyBorder="1" applyAlignment="1">
      <alignment horizontal="center"/>
    </xf>
    <xf numFmtId="49" fontId="3" fillId="3" borderId="7" xfId="1" applyNumberFormat="1" applyFont="1" applyFill="1" applyBorder="1" applyAlignment="1">
      <alignment horizontal="center"/>
    </xf>
    <xf numFmtId="49" fontId="3" fillId="3" borderId="11" xfId="1" applyNumberFormat="1" applyFont="1" applyFill="1" applyBorder="1" applyAlignment="1">
      <alignment horizontal="center"/>
    </xf>
    <xf numFmtId="49" fontId="3" fillId="3" borderId="11" xfId="0" applyNumberFormat="1" applyFont="1" applyFill="1" applyBorder="1" applyAlignment="1">
      <alignment horizontal="center"/>
    </xf>
    <xf numFmtId="0" fontId="3" fillId="3" borderId="1" xfId="0" applyFont="1" applyFill="1" applyBorder="1" applyAlignment="1">
      <alignment vertical="top"/>
    </xf>
    <xf numFmtId="0" fontId="3" fillId="3" borderId="1" xfId="0" applyFont="1" applyFill="1" applyBorder="1" applyAlignment="1">
      <alignment vertical="top" wrapText="1"/>
    </xf>
    <xf numFmtId="0" fontId="4" fillId="3" borderId="1" xfId="1" applyFont="1" applyFill="1" applyBorder="1" applyAlignment="1">
      <alignment horizontal="center"/>
    </xf>
    <xf numFmtId="0" fontId="3" fillId="3" borderId="1" xfId="0" applyFont="1" applyFill="1" applyBorder="1" applyAlignment="1">
      <alignment horizontal="center"/>
    </xf>
    <xf numFmtId="0" fontId="4" fillId="3" borderId="1" xfId="1" applyFont="1" applyFill="1" applyBorder="1" applyAlignment="1">
      <alignment horizontal="left" vertical="top" wrapText="1"/>
    </xf>
    <xf numFmtId="49" fontId="4" fillId="3" borderId="1" xfId="1" applyNumberFormat="1" applyFont="1" applyFill="1" applyBorder="1" applyAlignment="1">
      <alignment horizontal="center"/>
    </xf>
    <xf numFmtId="49" fontId="4" fillId="3" borderId="1" xfId="0" applyNumberFormat="1" applyFont="1" applyFill="1" applyBorder="1" applyAlignment="1">
      <alignment horizontal="center" wrapText="1"/>
    </xf>
    <xf numFmtId="0" fontId="4" fillId="3" borderId="1" xfId="0" applyFont="1" applyFill="1" applyBorder="1"/>
    <xf numFmtId="164" fontId="4" fillId="3" borderId="1" xfId="0" applyNumberFormat="1" applyFont="1" applyFill="1" applyBorder="1"/>
    <xf numFmtId="0" fontId="10" fillId="3" borderId="1" xfId="0" applyFont="1" applyFill="1" applyBorder="1" applyAlignment="1">
      <alignment vertical="top" wrapText="1"/>
    </xf>
    <xf numFmtId="49" fontId="3" fillId="3" borderId="1" xfId="0" applyNumberFormat="1" applyFont="1" applyFill="1" applyBorder="1" applyAlignment="1">
      <alignment horizontal="center" wrapText="1"/>
    </xf>
    <xf numFmtId="49" fontId="4" fillId="3" borderId="7" xfId="1" applyNumberFormat="1" applyFont="1" applyFill="1" applyBorder="1" applyAlignment="1">
      <alignment horizontal="center"/>
    </xf>
    <xf numFmtId="49" fontId="4" fillId="3" borderId="8" xfId="1" applyNumberFormat="1" applyFont="1" applyFill="1" applyBorder="1" applyAlignment="1">
      <alignment horizontal="center"/>
    </xf>
    <xf numFmtId="0" fontId="4" fillId="3" borderId="7" xfId="1" applyFont="1" applyFill="1" applyBorder="1" applyAlignment="1">
      <alignment horizontal="left" vertical="top" wrapText="1"/>
    </xf>
    <xf numFmtId="49" fontId="8" fillId="3" borderId="1" xfId="0" applyNumberFormat="1" applyFont="1" applyFill="1" applyBorder="1" applyAlignment="1">
      <alignment horizontal="center"/>
    </xf>
    <xf numFmtId="49" fontId="3" fillId="3" borderId="8" xfId="0" applyNumberFormat="1" applyFont="1" applyFill="1" applyBorder="1" applyAlignment="1">
      <alignment horizontal="center"/>
    </xf>
    <xf numFmtId="0" fontId="4" fillId="3" borderId="1" xfId="0" applyFont="1" applyFill="1" applyBorder="1" applyAlignment="1">
      <alignment vertical="top" wrapText="1"/>
    </xf>
    <xf numFmtId="49" fontId="9" fillId="3" borderId="1" xfId="0" applyNumberFormat="1" applyFont="1" applyFill="1" applyBorder="1" applyAlignment="1">
      <alignment horizontal="center"/>
    </xf>
    <xf numFmtId="49" fontId="4" fillId="3" borderId="8" xfId="0" applyNumberFormat="1" applyFont="1" applyFill="1" applyBorder="1" applyAlignment="1">
      <alignment horizontal="center"/>
    </xf>
    <xf numFmtId="49" fontId="4" fillId="3" borderId="1" xfId="0" applyNumberFormat="1" applyFont="1" applyFill="1" applyBorder="1" applyAlignment="1">
      <alignment horizontal="center"/>
    </xf>
    <xf numFmtId="49" fontId="4" fillId="3" borderId="7" xfId="0" applyNumberFormat="1" applyFont="1" applyFill="1" applyBorder="1" applyAlignment="1">
      <alignment horizontal="center"/>
    </xf>
    <xf numFmtId="49" fontId="3" fillId="3" borderId="7" xfId="0" applyNumberFormat="1" applyFont="1" applyFill="1" applyBorder="1" applyAlignment="1">
      <alignment horizontal="center"/>
    </xf>
    <xf numFmtId="0" fontId="3" fillId="3" borderId="1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/>
    </xf>
    <xf numFmtId="0" fontId="4" fillId="3" borderId="1" xfId="0" applyFont="1" applyFill="1" applyBorder="1" applyAlignment="1">
      <alignment horizontal="left" vertical="top"/>
    </xf>
    <xf numFmtId="0" fontId="4" fillId="3" borderId="1" xfId="0" applyFont="1" applyFill="1" applyBorder="1" applyAlignment="1">
      <alignment horizontal="center" vertical="center"/>
    </xf>
    <xf numFmtId="164" fontId="4" fillId="3" borderId="1" xfId="0" applyNumberFormat="1" applyFont="1" applyFill="1" applyBorder="1" applyAlignment="1">
      <alignment horizontal="right" vertical="center" wrapText="1"/>
    </xf>
    <xf numFmtId="0" fontId="4" fillId="3" borderId="1" xfId="1" applyFont="1" applyFill="1" applyBorder="1" applyAlignment="1">
      <alignment vertical="top" wrapText="1"/>
    </xf>
    <xf numFmtId="0" fontId="4" fillId="3" borderId="1" xfId="1" applyFont="1" applyFill="1" applyBorder="1" applyAlignment="1">
      <alignment horizontal="center" wrapText="1"/>
    </xf>
    <xf numFmtId="164" fontId="4" fillId="3" borderId="1" xfId="0" applyNumberFormat="1" applyFont="1" applyFill="1" applyBorder="1" applyAlignment="1"/>
    <xf numFmtId="164" fontId="3" fillId="3" borderId="1" xfId="0" applyNumberFormat="1" applyFont="1" applyFill="1" applyBorder="1" applyAlignment="1"/>
    <xf numFmtId="2" fontId="3" fillId="3" borderId="1" xfId="0" applyNumberFormat="1" applyFont="1" applyFill="1" applyBorder="1" applyAlignment="1">
      <alignment vertical="top" wrapText="1"/>
    </xf>
    <xf numFmtId="164" fontId="3" fillId="3" borderId="1" xfId="0" applyNumberFormat="1" applyFont="1" applyFill="1" applyBorder="1" applyAlignment="1">
      <alignment horizontal="right"/>
    </xf>
    <xf numFmtId="49" fontId="3" fillId="3" borderId="1" xfId="1" applyNumberFormat="1" applyFont="1" applyFill="1" applyBorder="1" applyAlignment="1">
      <alignment horizontal="center" wrapText="1"/>
    </xf>
    <xf numFmtId="49" fontId="3" fillId="3" borderId="8" xfId="1" applyNumberFormat="1" applyFont="1" applyFill="1" applyBorder="1" applyAlignment="1">
      <alignment horizontal="center" wrapText="1"/>
    </xf>
    <xf numFmtId="0" fontId="10" fillId="3" borderId="0" xfId="0" applyFont="1" applyFill="1" applyAlignment="1">
      <alignment vertical="top" wrapText="1"/>
    </xf>
    <xf numFmtId="164" fontId="4" fillId="3" borderId="1" xfId="1" applyNumberFormat="1" applyFont="1" applyFill="1" applyBorder="1" applyAlignment="1">
      <alignment horizontal="right"/>
    </xf>
    <xf numFmtId="0" fontId="3" fillId="3" borderId="1" xfId="1" applyFont="1" applyFill="1" applyBorder="1" applyAlignment="1">
      <alignment horizontal="left" vertical="top" wrapText="1"/>
    </xf>
    <xf numFmtId="49" fontId="4" fillId="3" borderId="1" xfId="1" applyNumberFormat="1" applyFont="1" applyFill="1" applyBorder="1" applyAlignment="1">
      <alignment horizontal="center" wrapText="1"/>
    </xf>
    <xf numFmtId="0" fontId="3" fillId="3" borderId="4" xfId="1" applyFont="1" applyFill="1" applyBorder="1" applyAlignment="1">
      <alignment horizontal="left" vertical="top" wrapText="1"/>
    </xf>
    <xf numFmtId="49" fontId="3" fillId="3" borderId="6" xfId="1" applyNumberFormat="1" applyFont="1" applyFill="1" applyBorder="1" applyAlignment="1">
      <alignment horizontal="center"/>
    </xf>
    <xf numFmtId="49" fontId="11" fillId="3" borderId="1" xfId="1" applyNumberFormat="1" applyFont="1" applyFill="1" applyBorder="1" applyAlignment="1">
      <alignment horizontal="center"/>
    </xf>
    <xf numFmtId="0" fontId="3" fillId="3" borderId="1" xfId="2" applyFont="1" applyFill="1" applyBorder="1" applyAlignment="1">
      <alignment vertical="top" wrapText="1"/>
    </xf>
    <xf numFmtId="0" fontId="10" fillId="5" borderId="1" xfId="0" applyFont="1" applyFill="1" applyBorder="1" applyAlignment="1">
      <alignment vertical="top" wrapText="1"/>
    </xf>
    <xf numFmtId="0" fontId="10" fillId="5" borderId="9" xfId="0" applyFont="1" applyFill="1" applyBorder="1" applyAlignment="1">
      <alignment vertical="top" wrapText="1"/>
    </xf>
    <xf numFmtId="49" fontId="3" fillId="3" borderId="1" xfId="1" applyNumberFormat="1" applyFont="1" applyFill="1" applyBorder="1" applyAlignment="1">
      <alignment horizontal="center" vertical="top" wrapText="1"/>
    </xf>
    <xf numFmtId="2" fontId="4" fillId="3" borderId="1" xfId="1" applyNumberFormat="1" applyFont="1" applyFill="1" applyBorder="1" applyAlignment="1"/>
    <xf numFmtId="0" fontId="3" fillId="3" borderId="1" xfId="1" applyFont="1" applyFill="1" applyBorder="1" applyAlignment="1">
      <alignment horizontal="center"/>
    </xf>
    <xf numFmtId="0" fontId="3" fillId="3" borderId="1" xfId="1" applyFont="1" applyFill="1" applyBorder="1" applyAlignment="1">
      <alignment horizontal="center" wrapText="1"/>
    </xf>
    <xf numFmtId="165" fontId="3" fillId="3" borderId="1" xfId="0" applyNumberFormat="1" applyFont="1" applyFill="1" applyBorder="1"/>
    <xf numFmtId="0" fontId="3" fillId="3" borderId="1" xfId="0" applyFont="1" applyFill="1" applyBorder="1" applyAlignment="1">
      <alignment horizontal="center" vertical="center"/>
    </xf>
    <xf numFmtId="0" fontId="3" fillId="3" borderId="0" xfId="0" applyFont="1" applyFill="1" applyAlignment="1">
      <alignment horizontal="right"/>
    </xf>
    <xf numFmtId="0" fontId="3" fillId="3" borderId="0" xfId="4" applyFont="1" applyFill="1" applyBorder="1"/>
    <xf numFmtId="0" fontId="13" fillId="3" borderId="0" xfId="4" applyFont="1" applyFill="1" applyBorder="1" applyAlignment="1">
      <alignment horizontal="left"/>
    </xf>
    <xf numFmtId="0" fontId="3" fillId="3" borderId="0" xfId="4" applyFont="1" applyFill="1" applyBorder="1" applyAlignment="1"/>
    <xf numFmtId="0" fontId="3" fillId="3" borderId="0" xfId="0" applyFont="1" applyFill="1"/>
    <xf numFmtId="0" fontId="2" fillId="3" borderId="0" xfId="0" applyFont="1" applyFill="1"/>
    <xf numFmtId="0" fontId="3" fillId="3" borderId="3" xfId="0" applyFont="1" applyFill="1" applyBorder="1" applyAlignment="1">
      <alignment horizontal="center" vertical="top" wrapText="1"/>
    </xf>
    <xf numFmtId="0" fontId="3" fillId="3" borderId="6" xfId="0" applyFont="1" applyFill="1" applyBorder="1" applyAlignment="1">
      <alignment horizontal="center" vertical="top" wrapText="1"/>
    </xf>
    <xf numFmtId="49" fontId="4" fillId="3" borderId="2" xfId="0" applyNumberFormat="1" applyFont="1" applyFill="1" applyBorder="1" applyAlignment="1">
      <alignment horizontal="left" vertical="top"/>
    </xf>
    <xf numFmtId="164" fontId="4" fillId="3" borderId="7" xfId="0" applyNumberFormat="1" applyFont="1" applyFill="1" applyBorder="1"/>
    <xf numFmtId="49" fontId="4" fillId="3" borderId="2" xfId="0" applyNumberFormat="1" applyFont="1" applyFill="1" applyBorder="1" applyAlignment="1">
      <alignment horizontal="center" vertical="top"/>
    </xf>
    <xf numFmtId="49" fontId="3" fillId="3" borderId="2" xfId="0" applyNumberFormat="1" applyFont="1" applyFill="1" applyBorder="1" applyAlignment="1">
      <alignment horizontal="center" vertical="top"/>
    </xf>
    <xf numFmtId="164" fontId="3" fillId="3" borderId="7" xfId="0" applyNumberFormat="1" applyFont="1" applyFill="1" applyBorder="1"/>
    <xf numFmtId="0" fontId="3" fillId="3" borderId="1" xfId="0" applyFont="1" applyFill="1" applyBorder="1" applyAlignment="1">
      <alignment horizontal="left" vertical="top" wrapText="1"/>
    </xf>
    <xf numFmtId="0" fontId="4" fillId="3" borderId="1" xfId="0" applyFont="1" applyFill="1" applyBorder="1" applyAlignment="1">
      <alignment horizontal="left" vertical="top" wrapText="1"/>
    </xf>
    <xf numFmtId="0" fontId="3" fillId="3" borderId="1" xfId="0" applyFont="1" applyFill="1" applyBorder="1" applyAlignment="1">
      <alignment horizontal="justify" vertical="top" wrapText="1"/>
    </xf>
    <xf numFmtId="49" fontId="4" fillId="3" borderId="2" xfId="0" applyNumberFormat="1" applyFont="1" applyFill="1" applyBorder="1" applyAlignment="1">
      <alignment horizontal="center" vertical="justify"/>
    </xf>
    <xf numFmtId="0" fontId="4" fillId="3" borderId="1" xfId="0" applyFont="1" applyFill="1" applyBorder="1" applyAlignment="1">
      <alignment wrapText="1"/>
    </xf>
    <xf numFmtId="0" fontId="4" fillId="3" borderId="1" xfId="0" applyFont="1" applyFill="1" applyBorder="1" applyAlignment="1">
      <alignment horizontal="justify" vertical="top" wrapText="1"/>
    </xf>
    <xf numFmtId="0" fontId="3" fillId="3" borderId="0" xfId="0" applyFont="1" applyFill="1" applyBorder="1" applyAlignment="1">
      <alignment vertical="top"/>
    </xf>
    <xf numFmtId="0" fontId="3" fillId="3" borderId="0" xfId="0" applyFont="1" applyFill="1" applyBorder="1"/>
    <xf numFmtId="0" fontId="3" fillId="3" borderId="0" xfId="0" applyFont="1" applyFill="1" applyBorder="1" applyAlignment="1">
      <alignment horizontal="right"/>
    </xf>
    <xf numFmtId="165" fontId="3" fillId="3" borderId="0" xfId="0" applyNumberFormat="1" applyFont="1" applyFill="1"/>
    <xf numFmtId="0" fontId="2" fillId="3" borderId="0" xfId="0" applyFont="1" applyFill="1" applyBorder="1"/>
    <xf numFmtId="0" fontId="3" fillId="3" borderId="0" xfId="0" applyFont="1" applyFill="1" applyAlignment="1">
      <alignment vertical="top" wrapText="1"/>
    </xf>
    <xf numFmtId="0" fontId="3" fillId="3" borderId="0" xfId="0" applyFont="1" applyFill="1" applyAlignment="1">
      <alignment horizontal="center" wrapText="1"/>
    </xf>
    <xf numFmtId="0" fontId="8" fillId="3" borderId="0" xfId="0" applyFont="1" applyFill="1" applyAlignment="1">
      <alignment horizontal="center" wrapText="1"/>
    </xf>
    <xf numFmtId="0" fontId="3" fillId="3" borderId="1" xfId="0" applyFont="1" applyFill="1" applyBorder="1" applyAlignment="1">
      <alignment horizontal="center" vertical="top" wrapText="1"/>
    </xf>
    <xf numFmtId="0" fontId="3" fillId="3" borderId="7" xfId="0" applyFont="1" applyFill="1" applyBorder="1" applyAlignment="1">
      <alignment horizontal="center" vertical="center"/>
    </xf>
    <xf numFmtId="0" fontId="3" fillId="3" borderId="11" xfId="0" applyFont="1" applyFill="1" applyBorder="1" applyAlignment="1">
      <alignment horizontal="center" vertical="center"/>
    </xf>
    <xf numFmtId="49" fontId="3" fillId="3" borderId="1" xfId="0" applyNumberFormat="1" applyFont="1" applyFill="1" applyBorder="1" applyAlignment="1">
      <alignment horizontal="center" vertical="center"/>
    </xf>
    <xf numFmtId="49" fontId="3" fillId="3" borderId="7" xfId="0" applyNumberFormat="1" applyFont="1" applyFill="1" applyBorder="1" applyAlignment="1">
      <alignment horizontal="center" vertical="center"/>
    </xf>
    <xf numFmtId="0" fontId="4" fillId="3" borderId="22" xfId="2" applyFont="1" applyFill="1" applyBorder="1" applyAlignment="1">
      <alignment vertical="top" wrapText="1"/>
    </xf>
    <xf numFmtId="49" fontId="4" fillId="3" borderId="9" xfId="0" applyNumberFormat="1" applyFont="1" applyFill="1" applyBorder="1" applyAlignment="1">
      <alignment horizontal="center"/>
    </xf>
    <xf numFmtId="49" fontId="4" fillId="3" borderId="15" xfId="0" applyNumberFormat="1" applyFont="1" applyFill="1" applyBorder="1" applyAlignment="1">
      <alignment horizontal="center"/>
    </xf>
    <xf numFmtId="49" fontId="4" fillId="3" borderId="17" xfId="0" applyNumberFormat="1" applyFont="1" applyFill="1" applyBorder="1" applyAlignment="1">
      <alignment horizontal="center"/>
    </xf>
    <xf numFmtId="164" fontId="4" fillId="3" borderId="9" xfId="0" applyNumberFormat="1" applyFont="1" applyFill="1" applyBorder="1" applyAlignment="1">
      <alignment horizontal="left"/>
    </xf>
    <xf numFmtId="49" fontId="3" fillId="3" borderId="14" xfId="1" applyNumberFormat="1" applyFont="1" applyFill="1" applyBorder="1" applyAlignment="1">
      <alignment horizontal="center"/>
    </xf>
    <xf numFmtId="49" fontId="3" fillId="3" borderId="5" xfId="1" applyNumberFormat="1" applyFont="1" applyFill="1" applyBorder="1" applyAlignment="1">
      <alignment horizontal="center"/>
    </xf>
    <xf numFmtId="49" fontId="3" fillId="3" borderId="1" xfId="2" applyNumberFormat="1" applyFont="1" applyFill="1" applyBorder="1" applyAlignment="1" applyProtection="1">
      <alignment horizontal="center"/>
    </xf>
    <xf numFmtId="49" fontId="3" fillId="3" borderId="23" xfId="1" applyNumberFormat="1" applyFont="1" applyFill="1" applyBorder="1" applyAlignment="1">
      <alignment horizontal="center"/>
    </xf>
    <xf numFmtId="49" fontId="3" fillId="3" borderId="10" xfId="1" applyNumberFormat="1" applyFont="1" applyFill="1" applyBorder="1" applyAlignment="1">
      <alignment horizontal="center"/>
    </xf>
    <xf numFmtId="49" fontId="3" fillId="3" borderId="24" xfId="1" applyNumberFormat="1" applyFont="1" applyFill="1" applyBorder="1" applyAlignment="1">
      <alignment horizontal="center"/>
    </xf>
    <xf numFmtId="49" fontId="3" fillId="3" borderId="4" xfId="1" applyNumberFormat="1" applyFont="1" applyFill="1" applyBorder="1" applyAlignment="1">
      <alignment horizontal="center"/>
    </xf>
    <xf numFmtId="0" fontId="3" fillId="3" borderId="11" xfId="0" applyFont="1" applyFill="1" applyBorder="1" applyAlignment="1">
      <alignment horizontal="center" wrapText="1"/>
    </xf>
    <xf numFmtId="0" fontId="3" fillId="3" borderId="7" xfId="0" applyFont="1" applyFill="1" applyBorder="1" applyAlignment="1">
      <alignment horizontal="center"/>
    </xf>
    <xf numFmtId="49" fontId="3" fillId="3" borderId="11" xfId="2" applyNumberFormat="1" applyFont="1" applyFill="1" applyBorder="1" applyAlignment="1" applyProtection="1">
      <alignment horizontal="center"/>
    </xf>
    <xf numFmtId="0" fontId="3" fillId="3" borderId="11" xfId="0" applyFont="1" applyFill="1" applyBorder="1" applyAlignment="1">
      <alignment horizontal="center"/>
    </xf>
    <xf numFmtId="0" fontId="5" fillId="3" borderId="0" xfId="4" applyFont="1" applyFill="1" applyBorder="1" applyAlignment="1">
      <alignment horizontal="left" vertical="top" wrapText="1"/>
    </xf>
    <xf numFmtId="0" fontId="3" fillId="3" borderId="0" xfId="4" applyFont="1" applyFill="1" applyBorder="1" applyAlignment="1">
      <alignment horizontal="left" vertical="top" wrapText="1"/>
    </xf>
    <xf numFmtId="0" fontId="3" fillId="3" borderId="19" xfId="4" applyFont="1" applyFill="1" applyBorder="1" applyAlignment="1"/>
    <xf numFmtId="0" fontId="3" fillId="3" borderId="0" xfId="4" applyFont="1" applyFill="1" applyBorder="1" applyAlignment="1">
      <alignment horizontal="right"/>
    </xf>
    <xf numFmtId="0" fontId="3" fillId="3" borderId="25" xfId="4" applyFont="1" applyFill="1" applyBorder="1" applyAlignment="1">
      <alignment horizontal="center" vertical="justify"/>
    </xf>
    <xf numFmtId="0" fontId="5" fillId="3" borderId="0" xfId="3" applyFont="1" applyFill="1" applyBorder="1" applyAlignment="1">
      <alignment horizontal="center"/>
    </xf>
    <xf numFmtId="0" fontId="3" fillId="3" borderId="1" xfId="3" applyFont="1" applyFill="1" applyBorder="1" applyAlignment="1">
      <alignment horizontal="center"/>
    </xf>
    <xf numFmtId="0" fontId="3" fillId="3" borderId="10" xfId="3" applyFont="1" applyFill="1" applyBorder="1" applyAlignment="1">
      <alignment horizontal="center" vertical="top"/>
    </xf>
    <xf numFmtId="0" fontId="3" fillId="3" borderId="6" xfId="3" applyFont="1" applyFill="1" applyBorder="1" applyAlignment="1">
      <alignment horizontal="center"/>
    </xf>
    <xf numFmtId="3" fontId="3" fillId="3" borderId="1" xfId="3" applyNumberFormat="1" applyFont="1" applyFill="1" applyBorder="1" applyAlignment="1">
      <alignment horizontal="center"/>
    </xf>
    <xf numFmtId="0" fontId="3" fillId="3" borderId="0" xfId="0" applyFont="1" applyFill="1" applyBorder="1" applyAlignment="1"/>
    <xf numFmtId="166" fontId="3" fillId="0" borderId="1" xfId="0" applyNumberFormat="1" applyFont="1" applyFill="1" applyBorder="1" applyAlignment="1">
      <alignment horizontal="right" wrapText="1"/>
    </xf>
    <xf numFmtId="165" fontId="8" fillId="0" borderId="1" xfId="0" applyNumberFormat="1" applyFont="1" applyFill="1" applyBorder="1" applyAlignment="1">
      <alignment horizontal="right" wrapText="1"/>
    </xf>
    <xf numFmtId="165" fontId="8" fillId="0" borderId="26" xfId="0" applyNumberFormat="1" applyFont="1" applyFill="1" applyBorder="1" applyAlignment="1">
      <alignment horizontal="right" wrapText="1"/>
    </xf>
    <xf numFmtId="0" fontId="3" fillId="3" borderId="1" xfId="0" applyFont="1" applyFill="1" applyBorder="1" applyAlignment="1">
      <alignment horizontal="center" wrapText="1"/>
    </xf>
    <xf numFmtId="165" fontId="4" fillId="3" borderId="1" xfId="4" applyNumberFormat="1" applyFont="1" applyFill="1" applyBorder="1" applyAlignment="1">
      <alignment horizontal="center"/>
    </xf>
    <xf numFmtId="0" fontId="10" fillId="0" borderId="0" xfId="0" applyFont="1" applyAlignment="1">
      <alignment wrapText="1"/>
    </xf>
    <xf numFmtId="49" fontId="4" fillId="0" borderId="16" xfId="4" applyNumberFormat="1" applyFont="1" applyBorder="1" applyAlignment="1">
      <alignment horizontal="left" vertical="top" wrapText="1"/>
    </xf>
    <xf numFmtId="49" fontId="3" fillId="0" borderId="12" xfId="4" applyNumberFormat="1" applyFont="1" applyFill="1" applyBorder="1" applyAlignment="1">
      <alignment horizontal="left" vertical="top" wrapText="1"/>
    </xf>
    <xf numFmtId="49" fontId="4" fillId="0" borderId="7" xfId="4" applyNumberFormat="1" applyFont="1" applyFill="1" applyBorder="1" applyAlignment="1">
      <alignment horizontal="left" vertical="top" wrapText="1"/>
    </xf>
    <xf numFmtId="164" fontId="4" fillId="3" borderId="13" xfId="0" applyNumberFormat="1" applyFont="1" applyFill="1" applyBorder="1"/>
    <xf numFmtId="0" fontId="4" fillId="3" borderId="0" xfId="0" applyFont="1" applyFill="1" applyBorder="1" applyAlignment="1">
      <alignment horizontal="center" vertical="top" wrapText="1"/>
    </xf>
    <xf numFmtId="0" fontId="3" fillId="3" borderId="0" xfId="0" applyFont="1" applyFill="1" applyBorder="1" applyAlignment="1">
      <alignment horizontal="center" vertical="top" wrapText="1"/>
    </xf>
    <xf numFmtId="0" fontId="3" fillId="3" borderId="0" xfId="0" applyFont="1" applyFill="1" applyAlignment="1">
      <alignment wrapText="1"/>
    </xf>
    <xf numFmtId="0" fontId="4" fillId="0" borderId="1" xfId="6" applyFont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 wrapText="1"/>
    </xf>
    <xf numFmtId="0" fontId="4" fillId="3" borderId="1" xfId="3" applyFont="1" applyFill="1" applyBorder="1" applyAlignment="1">
      <alignment horizontal="center"/>
    </xf>
    <xf numFmtId="165" fontId="3" fillId="0" borderId="1" xfId="5" applyNumberFormat="1" applyFont="1" applyFill="1" applyBorder="1" applyAlignment="1">
      <alignment horizontal="right" wrapText="1"/>
    </xf>
    <xf numFmtId="166" fontId="3" fillId="0" borderId="7" xfId="0" applyNumberFormat="1" applyFont="1" applyFill="1" applyBorder="1" applyAlignment="1">
      <alignment horizontal="right" wrapText="1"/>
    </xf>
    <xf numFmtId="165" fontId="8" fillId="0" borderId="7" xfId="0" applyNumberFormat="1" applyFont="1" applyFill="1" applyBorder="1" applyAlignment="1">
      <alignment horizontal="right" wrapText="1"/>
    </xf>
    <xf numFmtId="49" fontId="4" fillId="0" borderId="2" xfId="0" applyNumberFormat="1" applyFont="1" applyBorder="1" applyAlignment="1">
      <alignment horizontal="center" vertical="top"/>
    </xf>
    <xf numFmtId="0" fontId="4" fillId="0" borderId="1" xfId="0" applyFont="1" applyBorder="1" applyAlignment="1">
      <alignment horizontal="justify" vertical="top" wrapText="1"/>
    </xf>
    <xf numFmtId="49" fontId="3" fillId="0" borderId="2" xfId="0" applyNumberFormat="1" applyFont="1" applyBorder="1" applyAlignment="1">
      <alignment horizontal="center" vertical="top"/>
    </xf>
    <xf numFmtId="0" fontId="3" fillId="0" borderId="1" xfId="0" applyFont="1" applyBorder="1" applyAlignment="1">
      <alignment horizontal="justify" vertical="top" wrapText="1"/>
    </xf>
    <xf numFmtId="0" fontId="3" fillId="0" borderId="1" xfId="0" applyFont="1" applyBorder="1" applyAlignment="1">
      <alignment vertical="top" wrapText="1"/>
    </xf>
    <xf numFmtId="49" fontId="3" fillId="0" borderId="1" xfId="0" applyNumberFormat="1" applyFont="1" applyFill="1" applyBorder="1" applyAlignment="1">
      <alignment horizontal="center"/>
    </xf>
    <xf numFmtId="49" fontId="3" fillId="0" borderId="7" xfId="1" applyNumberFormat="1" applyFont="1" applyFill="1" applyBorder="1" applyAlignment="1">
      <alignment horizontal="center"/>
    </xf>
    <xf numFmtId="2" fontId="3" fillId="0" borderId="1" xfId="0" applyNumberFormat="1" applyFont="1" applyFill="1" applyBorder="1" applyAlignment="1">
      <alignment vertical="top" wrapText="1"/>
    </xf>
    <xf numFmtId="49" fontId="3" fillId="0" borderId="1" xfId="1" applyNumberFormat="1" applyFont="1" applyFill="1" applyBorder="1" applyAlignment="1">
      <alignment horizontal="center"/>
    </xf>
    <xf numFmtId="49" fontId="3" fillId="0" borderId="8" xfId="1" applyNumberFormat="1" applyFont="1" applyFill="1" applyBorder="1" applyAlignment="1">
      <alignment horizontal="center" wrapText="1"/>
    </xf>
    <xf numFmtId="0" fontId="4" fillId="3" borderId="1" xfId="0" applyFont="1" applyFill="1" applyBorder="1" applyAlignment="1">
      <alignment horizontal="center" wrapText="1"/>
    </xf>
    <xf numFmtId="0" fontId="4" fillId="3" borderId="5" xfId="2" applyFont="1" applyFill="1" applyBorder="1" applyAlignment="1">
      <alignment vertical="top" wrapText="1"/>
    </xf>
    <xf numFmtId="49" fontId="4" fillId="0" borderId="1" xfId="0" applyNumberFormat="1" applyFont="1" applyFill="1" applyBorder="1" applyAlignment="1">
      <alignment horizontal="center"/>
    </xf>
    <xf numFmtId="0" fontId="3" fillId="0" borderId="1" xfId="2" applyFont="1" applyBorder="1" applyAlignment="1">
      <alignment vertical="top" wrapText="1"/>
    </xf>
    <xf numFmtId="49" fontId="4" fillId="3" borderId="11" xfId="1" applyNumberFormat="1" applyFont="1" applyFill="1" applyBorder="1" applyAlignment="1">
      <alignment horizontal="center"/>
    </xf>
    <xf numFmtId="49" fontId="4" fillId="3" borderId="24" xfId="1" applyNumberFormat="1" applyFont="1" applyFill="1" applyBorder="1" applyAlignment="1">
      <alignment horizontal="center"/>
    </xf>
    <xf numFmtId="49" fontId="4" fillId="3" borderId="4" xfId="1" applyNumberFormat="1" applyFont="1" applyFill="1" applyBorder="1" applyAlignment="1">
      <alignment horizontal="center"/>
    </xf>
    <xf numFmtId="49" fontId="3" fillId="0" borderId="8" xfId="1" applyNumberFormat="1" applyFont="1" applyFill="1" applyBorder="1" applyAlignment="1">
      <alignment horizontal="center"/>
    </xf>
    <xf numFmtId="49" fontId="4" fillId="3" borderId="11" xfId="0" applyNumberFormat="1" applyFont="1" applyFill="1" applyBorder="1" applyAlignment="1">
      <alignment horizontal="center"/>
    </xf>
    <xf numFmtId="166" fontId="4" fillId="0" borderId="7" xfId="0" applyNumberFormat="1" applyFont="1" applyFill="1" applyBorder="1" applyAlignment="1">
      <alignment horizontal="right" wrapText="1"/>
    </xf>
    <xf numFmtId="49" fontId="3" fillId="3" borderId="9" xfId="0" applyNumberFormat="1" applyFont="1" applyFill="1" applyBorder="1" applyAlignment="1">
      <alignment horizontal="center"/>
    </xf>
    <xf numFmtId="49" fontId="3" fillId="3" borderId="15" xfId="0" applyNumberFormat="1" applyFont="1" applyFill="1" applyBorder="1" applyAlignment="1">
      <alignment horizontal="center"/>
    </xf>
    <xf numFmtId="49" fontId="3" fillId="3" borderId="17" xfId="0" applyNumberFormat="1" applyFont="1" applyFill="1" applyBorder="1" applyAlignment="1">
      <alignment horizontal="center"/>
    </xf>
    <xf numFmtId="0" fontId="4" fillId="3" borderId="1" xfId="0" applyFont="1" applyFill="1" applyBorder="1" applyAlignment="1">
      <alignment horizontal="center"/>
    </xf>
    <xf numFmtId="0" fontId="4" fillId="3" borderId="7" xfId="0" applyFont="1" applyFill="1" applyBorder="1" applyAlignment="1">
      <alignment horizontal="center"/>
    </xf>
    <xf numFmtId="49" fontId="4" fillId="3" borderId="11" xfId="2" applyNumberFormat="1" applyFont="1" applyFill="1" applyBorder="1" applyAlignment="1" applyProtection="1">
      <alignment horizontal="center"/>
    </xf>
    <xf numFmtId="49" fontId="4" fillId="3" borderId="1" xfId="2" applyNumberFormat="1" applyFont="1" applyFill="1" applyBorder="1" applyAlignment="1" applyProtection="1">
      <alignment horizontal="center"/>
    </xf>
    <xf numFmtId="0" fontId="14" fillId="0" borderId="0" xfId="0" applyFont="1" applyBorder="1"/>
    <xf numFmtId="0" fontId="4" fillId="3" borderId="11" xfId="0" applyFont="1" applyFill="1" applyBorder="1" applyAlignment="1">
      <alignment horizontal="center" wrapText="1"/>
    </xf>
    <xf numFmtId="49" fontId="4" fillId="0" borderId="11" xfId="0" applyNumberFormat="1" applyFont="1" applyFill="1" applyBorder="1" applyAlignment="1">
      <alignment horizontal="center"/>
    </xf>
    <xf numFmtId="164" fontId="3" fillId="3" borderId="9" xfId="0" applyNumberFormat="1" applyFont="1" applyFill="1" applyBorder="1" applyAlignment="1">
      <alignment horizontal="right"/>
    </xf>
    <xf numFmtId="164" fontId="4" fillId="3" borderId="9" xfId="0" applyNumberFormat="1" applyFont="1" applyFill="1" applyBorder="1" applyAlignment="1">
      <alignment horizontal="right"/>
    </xf>
    <xf numFmtId="164" fontId="3" fillId="3" borderId="7" xfId="0" applyNumberFormat="1" applyFont="1" applyFill="1" applyBorder="1" applyAlignment="1">
      <alignment horizontal="right"/>
    </xf>
    <xf numFmtId="164" fontId="4" fillId="3" borderId="1" xfId="0" applyNumberFormat="1" applyFont="1" applyFill="1" applyBorder="1" applyAlignment="1">
      <alignment horizontal="right"/>
    </xf>
    <xf numFmtId="49" fontId="14" fillId="0" borderId="0" xfId="0" applyNumberFormat="1" applyFont="1"/>
    <xf numFmtId="49" fontId="2" fillId="0" borderId="0" xfId="0" applyNumberFormat="1" applyFont="1"/>
    <xf numFmtId="49" fontId="4" fillId="0" borderId="0" xfId="0" applyNumberFormat="1" applyFont="1" applyBorder="1"/>
    <xf numFmtId="49" fontId="3" fillId="0" borderId="0" xfId="0" applyNumberFormat="1" applyFont="1" applyBorder="1"/>
    <xf numFmtId="49" fontId="3" fillId="0" borderId="0" xfId="0" applyNumberFormat="1" applyFont="1"/>
    <xf numFmtId="49" fontId="4" fillId="0" borderId="0" xfId="0" applyNumberFormat="1" applyFont="1"/>
    <xf numFmtId="0" fontId="4" fillId="0" borderId="1" xfId="0" applyFont="1" applyBorder="1" applyAlignment="1">
      <alignment horizontal="left" vertical="top" wrapText="1"/>
    </xf>
    <xf numFmtId="0" fontId="3" fillId="0" borderId="1" xfId="0" applyFont="1" applyBorder="1" applyAlignment="1">
      <alignment horizontal="left" vertical="top" wrapText="1"/>
    </xf>
    <xf numFmtId="0" fontId="4" fillId="3" borderId="1" xfId="2" applyFont="1" applyFill="1" applyBorder="1" applyAlignment="1">
      <alignment vertical="top" wrapText="1"/>
    </xf>
    <xf numFmtId="0" fontId="3" fillId="3" borderId="1" xfId="0" applyFont="1" applyFill="1" applyBorder="1" applyAlignment="1">
      <alignment horizontal="center" vertical="center" wrapText="1"/>
    </xf>
    <xf numFmtId="0" fontId="15" fillId="0" borderId="27" xfId="0" applyNumberFormat="1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/>
    </xf>
    <xf numFmtId="0" fontId="18" fillId="3" borderId="0" xfId="0" applyFont="1" applyFill="1"/>
    <xf numFmtId="165" fontId="9" fillId="0" borderId="1" xfId="0" applyNumberFormat="1" applyFont="1" applyFill="1" applyBorder="1" applyAlignment="1">
      <alignment horizontal="right" wrapText="1"/>
    </xf>
    <xf numFmtId="0" fontId="3" fillId="3" borderId="5" xfId="2" applyFont="1" applyFill="1" applyBorder="1" applyAlignment="1">
      <alignment vertical="top" wrapText="1"/>
    </xf>
    <xf numFmtId="49" fontId="4" fillId="0" borderId="27" xfId="0" applyNumberFormat="1" applyFont="1" applyFill="1" applyBorder="1" applyAlignment="1">
      <alignment horizontal="left" wrapText="1"/>
    </xf>
    <xf numFmtId="49" fontId="3" fillId="0" borderId="27" xfId="0" applyNumberFormat="1" applyFont="1" applyFill="1" applyBorder="1" applyAlignment="1">
      <alignment horizontal="left" wrapText="1"/>
    </xf>
    <xf numFmtId="165" fontId="4" fillId="0" borderId="1" xfId="0" applyNumberFormat="1" applyFont="1" applyBorder="1"/>
    <xf numFmtId="165" fontId="3" fillId="0" borderId="1" xfId="0" applyNumberFormat="1" applyFont="1" applyBorder="1"/>
    <xf numFmtId="49" fontId="4" fillId="3" borderId="6" xfId="1" applyNumberFormat="1" applyFont="1" applyFill="1" applyBorder="1" applyAlignment="1">
      <alignment horizontal="center"/>
    </xf>
    <xf numFmtId="0" fontId="3" fillId="0" borderId="1" xfId="0" applyFont="1" applyFill="1" applyBorder="1" applyAlignment="1">
      <alignment vertical="top" wrapText="1"/>
    </xf>
    <xf numFmtId="0" fontId="4" fillId="0" borderId="1" xfId="2" applyFont="1" applyFill="1" applyBorder="1" applyAlignment="1">
      <alignment vertical="top" wrapText="1"/>
    </xf>
    <xf numFmtId="49" fontId="3" fillId="0" borderId="8" xfId="0" applyNumberFormat="1" applyFont="1" applyFill="1" applyBorder="1" applyAlignment="1">
      <alignment horizontal="center"/>
    </xf>
    <xf numFmtId="0" fontId="3" fillId="0" borderId="1" xfId="2" applyFont="1" applyFill="1" applyBorder="1" applyAlignment="1">
      <alignment vertical="top" wrapText="1"/>
    </xf>
    <xf numFmtId="0" fontId="3" fillId="0" borderId="7" xfId="0" applyFont="1" applyFill="1" applyBorder="1" applyAlignment="1">
      <alignment horizontal="center"/>
    </xf>
    <xf numFmtId="0" fontId="3" fillId="0" borderId="1" xfId="0" applyFont="1" applyFill="1" applyBorder="1" applyAlignment="1">
      <alignment horizontal="center"/>
    </xf>
    <xf numFmtId="49" fontId="3" fillId="0" borderId="11" xfId="2" applyNumberFormat="1" applyFont="1" applyFill="1" applyBorder="1" applyAlignment="1" applyProtection="1">
      <alignment horizontal="center"/>
    </xf>
    <xf numFmtId="49" fontId="3" fillId="0" borderId="1" xfId="2" applyNumberFormat="1" applyFont="1" applyFill="1" applyBorder="1" applyAlignment="1" applyProtection="1">
      <alignment horizontal="center"/>
    </xf>
    <xf numFmtId="0" fontId="3" fillId="0" borderId="1" xfId="1" applyFont="1" applyFill="1" applyBorder="1" applyAlignment="1">
      <alignment horizontal="left" vertical="top" wrapText="1"/>
    </xf>
    <xf numFmtId="0" fontId="4" fillId="0" borderId="5" xfId="2" applyFont="1" applyFill="1" applyBorder="1" applyAlignment="1">
      <alignment vertical="top" wrapText="1"/>
    </xf>
    <xf numFmtId="49" fontId="4" fillId="0" borderId="1" xfId="1" applyNumberFormat="1" applyFont="1" applyFill="1" applyBorder="1" applyAlignment="1">
      <alignment horizontal="center"/>
    </xf>
    <xf numFmtId="0" fontId="4" fillId="0" borderId="1" xfId="0" applyFont="1" applyFill="1" applyBorder="1" applyAlignment="1">
      <alignment horizontal="center"/>
    </xf>
    <xf numFmtId="0" fontId="4" fillId="0" borderId="7" xfId="0" applyFont="1" applyFill="1" applyBorder="1" applyAlignment="1">
      <alignment horizontal="center"/>
    </xf>
    <xf numFmtId="49" fontId="4" fillId="0" borderId="11" xfId="2" applyNumberFormat="1" applyFont="1" applyFill="1" applyBorder="1" applyAlignment="1" applyProtection="1">
      <alignment horizontal="center"/>
    </xf>
    <xf numFmtId="49" fontId="4" fillId="0" borderId="1" xfId="2" applyNumberFormat="1" applyFont="1" applyFill="1" applyBorder="1" applyAlignment="1" applyProtection="1">
      <alignment horizontal="center"/>
    </xf>
    <xf numFmtId="0" fontId="19" fillId="0" borderId="0" xfId="0" applyFont="1" applyAlignment="1">
      <alignment wrapText="1"/>
    </xf>
    <xf numFmtId="0" fontId="19" fillId="0" borderId="1" xfId="0" applyFont="1" applyBorder="1" applyAlignment="1">
      <alignment wrapText="1"/>
    </xf>
    <xf numFmtId="0" fontId="3" fillId="0" borderId="0" xfId="0" applyFont="1" applyAlignment="1">
      <alignment horizontal="left" wrapText="1"/>
    </xf>
    <xf numFmtId="0" fontId="3" fillId="3" borderId="1" xfId="0" applyFont="1" applyFill="1" applyBorder="1" applyAlignment="1">
      <alignment horizontal="center" vertical="center" wrapText="1"/>
    </xf>
    <xf numFmtId="0" fontId="3" fillId="3" borderId="4" xfId="0" applyFont="1" applyFill="1" applyBorder="1" applyAlignment="1">
      <alignment horizontal="center" vertical="center" wrapText="1"/>
    </xf>
    <xf numFmtId="0" fontId="3" fillId="3" borderId="10" xfId="0" applyFont="1" applyFill="1" applyBorder="1" applyAlignment="1">
      <alignment horizontal="center" vertical="center" wrapText="1"/>
    </xf>
    <xf numFmtId="0" fontId="3" fillId="3" borderId="12" xfId="0" applyFont="1" applyFill="1" applyBorder="1" applyAlignment="1">
      <alignment horizontal="center" vertical="center" wrapText="1"/>
    </xf>
    <xf numFmtId="0" fontId="3" fillId="3" borderId="6" xfId="0" applyFont="1" applyFill="1" applyBorder="1" applyAlignment="1">
      <alignment horizontal="center" vertical="center" wrapText="1"/>
    </xf>
    <xf numFmtId="0" fontId="4" fillId="3" borderId="0" xfId="0" applyFont="1" applyFill="1" applyAlignment="1">
      <alignment horizontal="center" vertical="top" wrapText="1"/>
    </xf>
    <xf numFmtId="0" fontId="3" fillId="3" borderId="16" xfId="0" applyFont="1" applyFill="1" applyBorder="1" applyAlignment="1">
      <alignment horizontal="right"/>
    </xf>
    <xf numFmtId="0" fontId="15" fillId="0" borderId="27" xfId="0" applyNumberFormat="1" applyFont="1" applyFill="1" applyBorder="1" applyAlignment="1">
      <alignment horizontal="center" vertical="center" wrapText="1"/>
    </xf>
    <xf numFmtId="0" fontId="4" fillId="3" borderId="0" xfId="0" applyFont="1" applyFill="1" applyBorder="1" applyAlignment="1">
      <alignment horizontal="center" vertical="top" wrapText="1"/>
    </xf>
    <xf numFmtId="0" fontId="4" fillId="3" borderId="0" xfId="2" applyNumberFormat="1" applyFont="1" applyFill="1" applyBorder="1" applyAlignment="1" applyProtection="1">
      <alignment horizontal="center" vertical="top" wrapText="1"/>
    </xf>
    <xf numFmtId="0" fontId="12" fillId="0" borderId="0" xfId="0" applyFont="1" applyBorder="1" applyAlignment="1">
      <alignment horizontal="left"/>
    </xf>
    <xf numFmtId="0" fontId="4" fillId="0" borderId="1" xfId="6" applyFont="1" applyBorder="1" applyAlignment="1">
      <alignment horizontal="center" vertical="center"/>
    </xf>
    <xf numFmtId="0" fontId="17" fillId="0" borderId="1" xfId="6" applyFont="1" applyFill="1" applyBorder="1" applyAlignment="1">
      <alignment horizontal="center" vertical="center" wrapText="1"/>
    </xf>
    <xf numFmtId="0" fontId="4" fillId="3" borderId="0" xfId="4" applyFont="1" applyFill="1" applyBorder="1" applyAlignment="1">
      <alignment horizontal="center" vertical="center" wrapText="1"/>
    </xf>
    <xf numFmtId="0" fontId="4" fillId="3" borderId="0" xfId="3" applyFont="1" applyFill="1" applyBorder="1" applyAlignment="1">
      <alignment horizontal="center" vertical="center" wrapText="1"/>
    </xf>
    <xf numFmtId="0" fontId="4" fillId="3" borderId="5" xfId="3" applyFont="1" applyFill="1" applyBorder="1" applyAlignment="1">
      <alignment horizontal="center" vertical="center"/>
    </xf>
    <xf numFmtId="0" fontId="4" fillId="3" borderId="9" xfId="3" applyFont="1" applyFill="1" applyBorder="1" applyAlignment="1">
      <alignment horizontal="center" vertical="center"/>
    </xf>
    <xf numFmtId="0" fontId="4" fillId="3" borderId="7" xfId="3" applyFont="1" applyFill="1" applyBorder="1" applyAlignment="1">
      <alignment horizontal="center"/>
    </xf>
    <xf numFmtId="0" fontId="4" fillId="3" borderId="8" xfId="3" applyFont="1" applyFill="1" applyBorder="1" applyAlignment="1">
      <alignment horizontal="center"/>
    </xf>
    <xf numFmtId="0" fontId="4" fillId="3" borderId="11" xfId="3" applyFont="1" applyFill="1" applyBorder="1" applyAlignment="1">
      <alignment horizontal="center"/>
    </xf>
  </cellXfs>
  <cellStyles count="7">
    <cellStyle name="Обычный" xfId="0" builtinId="0"/>
    <cellStyle name="Обычный 2" xfId="6"/>
    <cellStyle name="Обычный_reports-dohod-NC" xfId="1"/>
    <cellStyle name="Обычный_tmp305" xfId="2"/>
    <cellStyle name="Обычный_З_15_Приложение 16 - Источники дефицита" xfId="4"/>
    <cellStyle name="Обычный_З_16_Приложение 17 - Программа гос заимствований" xfId="3"/>
    <cellStyle name="Финансовый" xfId="5" builtinId="3"/>
  </cellStyles>
  <dxfs count="88">
    <dxf>
      <fill>
        <patternFill patternType="solid">
          <fgColor indexed="26"/>
          <bgColor indexed="9"/>
        </patternFill>
      </fill>
    </dxf>
    <dxf>
      <font>
        <b val="0"/>
        <i/>
        <condense val="0"/>
        <extend val="0"/>
      </font>
    </dxf>
    <dxf>
      <font>
        <b/>
        <i val="0"/>
        <condense val="0"/>
        <extend val="0"/>
      </font>
    </dxf>
    <dxf>
      <font>
        <b val="0"/>
        <i/>
        <condense val="0"/>
        <extend val="0"/>
      </font>
    </dxf>
    <dxf>
      <font>
        <b val="0"/>
        <i/>
        <condense val="0"/>
        <extend val="0"/>
      </font>
    </dxf>
    <dxf>
      <font>
        <b val="0"/>
        <i/>
        <condense val="0"/>
        <extend val="0"/>
      </font>
    </dxf>
    <dxf>
      <font>
        <b/>
        <i/>
        <condense val="0"/>
        <extend val="0"/>
      </font>
    </dxf>
    <dxf>
      <font>
        <b/>
        <i val="0"/>
        <condense val="0"/>
        <extend val="0"/>
      </font>
    </dxf>
    <dxf>
      <font>
        <b/>
        <i/>
        <condense val="0"/>
        <extend val="0"/>
      </font>
    </dxf>
    <dxf>
      <font>
        <b/>
        <i val="0"/>
        <condense val="0"/>
        <extend val="0"/>
      </font>
    </dxf>
    <dxf>
      <font>
        <b/>
        <i/>
        <condense val="0"/>
        <extend val="0"/>
      </font>
    </dxf>
    <dxf>
      <font>
        <b/>
        <i val="0"/>
        <condense val="0"/>
        <extend val="0"/>
      </font>
    </dxf>
    <dxf>
      <font>
        <b/>
        <i/>
        <condense val="0"/>
        <extend val="0"/>
      </font>
    </dxf>
    <dxf>
      <font>
        <b val="0"/>
        <i/>
        <condense val="0"/>
        <extend val="0"/>
      </font>
    </dxf>
    <dxf>
      <font>
        <b/>
        <i val="0"/>
        <condense val="0"/>
        <extend val="0"/>
      </font>
    </dxf>
    <dxf>
      <font>
        <b val="0"/>
        <i/>
        <condense val="0"/>
        <extend val="0"/>
      </font>
    </dxf>
    <dxf>
      <font>
        <b/>
        <i val="0"/>
        <condense val="0"/>
        <extend val="0"/>
      </font>
    </dxf>
    <dxf>
      <font>
        <b val="0"/>
        <i/>
        <condense val="0"/>
        <extend val="0"/>
      </font>
    </dxf>
    <dxf>
      <font>
        <b/>
        <i val="0"/>
        <condense val="0"/>
        <extend val="0"/>
      </font>
    </dxf>
    <dxf>
      <font>
        <b val="0"/>
        <i/>
        <condense val="0"/>
        <extend val="0"/>
      </font>
    </dxf>
    <dxf>
      <font>
        <b/>
        <i val="0"/>
        <condense val="0"/>
        <extend val="0"/>
      </font>
    </dxf>
    <dxf>
      <font>
        <b val="0"/>
        <i/>
        <condense val="0"/>
        <extend val="0"/>
      </font>
    </dxf>
    <dxf>
      <font>
        <b/>
        <i val="0"/>
        <condense val="0"/>
        <extend val="0"/>
      </font>
    </dxf>
    <dxf>
      <font>
        <b val="0"/>
        <i/>
        <condense val="0"/>
        <extend val="0"/>
      </font>
    </dxf>
    <dxf>
      <font>
        <b/>
        <i val="0"/>
        <condense val="0"/>
        <extend val="0"/>
      </font>
    </dxf>
    <dxf>
      <font>
        <b val="0"/>
        <i/>
        <condense val="0"/>
        <extend val="0"/>
      </font>
    </dxf>
    <dxf>
      <font>
        <b/>
        <i val="0"/>
        <condense val="0"/>
        <extend val="0"/>
      </font>
    </dxf>
    <dxf>
      <font>
        <b/>
        <i/>
        <condense val="0"/>
        <extend val="0"/>
      </font>
    </dxf>
    <dxf>
      <font>
        <b val="0"/>
        <i/>
        <condense val="0"/>
        <extend val="0"/>
      </font>
    </dxf>
    <dxf>
      <font>
        <b/>
        <i val="0"/>
        <condense val="0"/>
        <extend val="0"/>
      </font>
    </dxf>
    <dxf>
      <font>
        <b/>
        <i/>
        <condense val="0"/>
        <extend val="0"/>
      </font>
    </dxf>
    <dxf>
      <font>
        <b val="0"/>
        <i/>
        <condense val="0"/>
        <extend val="0"/>
      </font>
    </dxf>
    <dxf>
      <font>
        <b/>
        <i val="0"/>
        <condense val="0"/>
        <extend val="0"/>
      </font>
    </dxf>
    <dxf>
      <font>
        <b/>
        <i/>
        <condense val="0"/>
        <extend val="0"/>
      </font>
    </dxf>
    <dxf>
      <font>
        <b/>
        <i val="0"/>
        <condense val="0"/>
        <extend val="0"/>
      </font>
    </dxf>
    <dxf>
      <font>
        <b/>
        <i/>
        <condense val="0"/>
        <extend val="0"/>
      </font>
    </dxf>
    <dxf>
      <font>
        <b/>
        <i val="0"/>
        <condense val="0"/>
        <extend val="0"/>
      </font>
    </dxf>
    <dxf>
      <font>
        <b/>
        <i/>
        <condense val="0"/>
        <extend val="0"/>
      </font>
    </dxf>
    <dxf>
      <font>
        <b val="0"/>
        <i/>
        <condense val="0"/>
        <extend val="0"/>
      </font>
    </dxf>
    <dxf>
      <font>
        <b/>
        <i val="0"/>
        <condense val="0"/>
        <extend val="0"/>
      </font>
    </dxf>
    <dxf>
      <font>
        <b/>
        <i/>
        <condense val="0"/>
        <extend val="0"/>
      </font>
    </dxf>
    <dxf>
      <font>
        <b/>
        <i val="0"/>
        <condense val="0"/>
        <extend val="0"/>
      </font>
    </dxf>
    <dxf>
      <font>
        <b/>
        <i/>
        <condense val="0"/>
        <extend val="0"/>
      </font>
    </dxf>
    <dxf>
      <font>
        <b val="0"/>
        <i/>
        <condense val="0"/>
        <extend val="0"/>
      </font>
    </dxf>
    <dxf>
      <font>
        <b/>
        <i val="0"/>
        <condense val="0"/>
        <extend val="0"/>
      </font>
    </dxf>
    <dxf>
      <font>
        <b val="0"/>
        <i/>
        <condense val="0"/>
        <extend val="0"/>
      </font>
    </dxf>
    <dxf>
      <font>
        <b val="0"/>
        <i/>
        <condense val="0"/>
        <extend val="0"/>
      </font>
    </dxf>
    <dxf>
      <font>
        <b/>
        <i/>
        <condense val="0"/>
        <extend val="0"/>
      </font>
    </dxf>
    <dxf>
      <font>
        <b/>
        <i val="0"/>
        <condense val="0"/>
        <extend val="0"/>
      </font>
    </dxf>
    <dxf>
      <font>
        <b/>
        <i/>
        <condense val="0"/>
        <extend val="0"/>
      </font>
    </dxf>
    <dxf>
      <font>
        <b/>
        <i val="0"/>
        <condense val="0"/>
        <extend val="0"/>
      </font>
    </dxf>
    <dxf>
      <font>
        <b/>
        <i/>
        <condense val="0"/>
        <extend val="0"/>
      </font>
    </dxf>
    <dxf>
      <font>
        <b/>
        <i val="0"/>
        <condense val="0"/>
        <extend val="0"/>
      </font>
    </dxf>
    <dxf>
      <font>
        <b/>
        <i/>
        <condense val="0"/>
        <extend val="0"/>
      </font>
    </dxf>
    <dxf>
      <font>
        <b val="0"/>
        <i/>
        <condense val="0"/>
        <extend val="0"/>
      </font>
    </dxf>
    <dxf>
      <font>
        <b/>
        <i val="0"/>
        <condense val="0"/>
        <extend val="0"/>
      </font>
    </dxf>
    <dxf>
      <font>
        <b/>
        <i/>
        <condense val="0"/>
        <extend val="0"/>
      </font>
    </dxf>
    <dxf>
      <font>
        <b val="0"/>
        <i/>
        <condense val="0"/>
        <extend val="0"/>
      </font>
    </dxf>
    <dxf>
      <font>
        <b/>
        <i val="0"/>
        <condense val="0"/>
        <extend val="0"/>
      </font>
    </dxf>
    <dxf>
      <font>
        <b/>
        <i/>
        <condense val="0"/>
        <extend val="0"/>
      </font>
    </dxf>
    <dxf>
      <font>
        <b val="0"/>
        <i/>
        <condense val="0"/>
        <extend val="0"/>
      </font>
    </dxf>
    <dxf>
      <font>
        <b/>
        <i val="0"/>
        <condense val="0"/>
        <extend val="0"/>
      </font>
    </dxf>
    <dxf>
      <font>
        <b val="0"/>
        <i/>
        <condense val="0"/>
        <extend val="0"/>
      </font>
    </dxf>
    <dxf>
      <font>
        <b/>
        <i val="0"/>
        <condense val="0"/>
        <extend val="0"/>
      </font>
    </dxf>
    <dxf>
      <font>
        <b val="0"/>
        <i/>
        <condense val="0"/>
        <extend val="0"/>
      </font>
    </dxf>
    <dxf>
      <font>
        <b/>
        <i val="0"/>
        <condense val="0"/>
        <extend val="0"/>
      </font>
    </dxf>
    <dxf>
      <font>
        <b/>
        <i/>
        <condense val="0"/>
        <extend val="0"/>
      </font>
    </dxf>
    <dxf>
      <font>
        <b val="0"/>
        <i/>
        <condense val="0"/>
        <extend val="0"/>
      </font>
    </dxf>
    <dxf>
      <font>
        <b/>
        <i val="0"/>
        <condense val="0"/>
        <extend val="0"/>
      </font>
    </dxf>
    <dxf>
      <font>
        <b val="0"/>
        <i/>
        <condense val="0"/>
        <extend val="0"/>
      </font>
    </dxf>
    <dxf>
      <font>
        <b/>
        <i val="0"/>
        <condense val="0"/>
        <extend val="0"/>
      </font>
    </dxf>
    <dxf>
      <font>
        <b val="0"/>
        <i/>
        <condense val="0"/>
        <extend val="0"/>
      </font>
    </dxf>
    <dxf>
      <font>
        <b/>
        <i val="0"/>
        <condense val="0"/>
        <extend val="0"/>
      </font>
    </dxf>
    <dxf>
      <font>
        <b/>
        <i/>
        <condense val="0"/>
        <extend val="0"/>
      </font>
    </dxf>
    <dxf>
      <font>
        <b/>
        <i val="0"/>
        <condense val="0"/>
        <extend val="0"/>
      </font>
    </dxf>
    <dxf>
      <font>
        <b/>
        <i/>
        <condense val="0"/>
        <extend val="0"/>
      </font>
    </dxf>
    <dxf>
      <font>
        <b/>
        <i val="0"/>
        <condense val="0"/>
        <extend val="0"/>
      </font>
    </dxf>
    <dxf>
      <font>
        <b val="0"/>
        <i/>
        <condense val="0"/>
        <extend val="0"/>
      </font>
    </dxf>
    <dxf>
      <font>
        <b/>
        <i val="0"/>
        <condense val="0"/>
        <extend val="0"/>
      </font>
    </dxf>
    <dxf>
      <font>
        <b val="0"/>
        <i/>
        <condense val="0"/>
        <extend val="0"/>
      </font>
    </dxf>
    <dxf>
      <font>
        <b/>
        <i val="0"/>
        <condense val="0"/>
        <extend val="0"/>
      </font>
    </dxf>
    <dxf>
      <font>
        <b val="0"/>
        <i/>
        <condense val="0"/>
        <extend val="0"/>
      </font>
    </dxf>
    <dxf>
      <font>
        <b/>
        <i val="0"/>
        <condense val="0"/>
        <extend val="0"/>
      </font>
    </dxf>
    <dxf>
      <font>
        <b/>
        <i/>
        <condense val="0"/>
        <extend val="0"/>
      </font>
    </dxf>
    <dxf>
      <font>
        <b val="0"/>
        <i/>
        <condense val="0"/>
        <extend val="0"/>
      </font>
    </dxf>
    <dxf>
      <font>
        <b/>
        <i val="0"/>
        <condense val="0"/>
        <extend val="0"/>
      </font>
    </dxf>
    <dxf>
      <font>
        <b val="0"/>
        <i/>
        <condense val="0"/>
        <extend val="0"/>
      </font>
    </dxf>
    <dxf>
      <font>
        <b/>
        <i val="0"/>
        <condense val="0"/>
        <extend val="0"/>
      </font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2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1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&#1056;&#1077;&#1096;&#1077;&#1085;&#1080;&#1103;%20&#1089;&#1077;&#1089;&#1089;&#1080;&#1080;/&#1043;&#1083;&#1091;&#1096;&#1082;&#1086;&#1074;&#1086;/&#1055;&#1088;&#1080;&#1083;&#1086;&#1078;&#1077;&#1085;&#1080;&#1077;%20&#1076;&#1083;&#1103;%20&#1089;&#1077;&#1083;&#1100;&#1089;&#1082;&#1080;&#1093;%20&#1087;&#1086;&#1089;&#1077;&#1083;&#1077;&#1085;&#1080;&#1081;%20-%20&#1076;&#1086;&#1073;&#1072;&#1074;&#1082;&#1072;%20&#1057;&#1069;&#1055;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&#1056;&#1077;&#1096;&#1077;&#1085;&#1080;&#1103;%20&#1089;&#1077;&#1089;&#1089;&#1080;&#1080;/&#1055;&#1091;&#1096;&#1082;&#1080;&#1085;&#1086;/&#1055;&#1088;&#1080;&#1083;&#1086;&#1078;&#1077;&#1085;&#1080;&#1077;%20&#1076;&#1083;&#1103;%20&#1089;&#1077;&#1083;&#1100;&#1089;&#1082;&#1080;&#1093;%20&#1087;&#1086;&#1089;&#1077;&#1083;&#1077;&#1085;&#1080;&#1081;%20&#1055;&#1059;&#1064;&#1050;&#1048;&#1053;&#1054;%20-&#1087;&#1077;&#1088;&#1077;&#1076;&#1074;&#1080;&#1078;&#1082;&#1072;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1"/>
      <sheetName val="Лист2"/>
      <sheetName val="Лист3"/>
    </sheetNames>
    <sheetDataSet>
      <sheetData sheetId="0"/>
      <sheetData sheetId="1" refreshError="1"/>
      <sheetData sheetId="2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1"/>
      <sheetName val="Лист2"/>
      <sheetName val="Лист3"/>
    </sheetNames>
    <sheetDataSet>
      <sheetData sheetId="0"/>
      <sheetData sheetId="1" refreshError="1"/>
      <sheetData sheetId="2" refreshError="1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8" tint="0.59999389629810485"/>
    <pageSetUpPr fitToPage="1"/>
  </sheetPr>
  <dimension ref="A1:H31"/>
  <sheetViews>
    <sheetView view="pageBreakPreview" topLeftCell="A19" zoomScaleNormal="75" zoomScaleSheetLayoutView="100" workbookViewId="0">
      <selection activeCell="A19" sqref="A1:XFD1048576"/>
    </sheetView>
  </sheetViews>
  <sheetFormatPr defaultColWidth="8.5703125" defaultRowHeight="15.75" x14ac:dyDescent="0.25"/>
  <cols>
    <col min="1" max="1" width="35.7109375" style="1" customWidth="1"/>
    <col min="2" max="2" width="76.5703125" style="1" customWidth="1"/>
    <col min="3" max="3" width="17.28515625" style="1" customWidth="1"/>
    <col min="4" max="4" width="13.28515625" style="11" customWidth="1"/>
    <col min="5" max="5" width="14.85546875" style="11" customWidth="1"/>
    <col min="6" max="6" width="9" style="232" customWidth="1"/>
    <col min="7" max="8" width="9" style="233" customWidth="1"/>
    <col min="9" max="16384" width="8.5703125" style="11"/>
  </cols>
  <sheetData>
    <row r="1" spans="1:8" ht="112.5" customHeight="1" x14ac:dyDescent="0.25">
      <c r="A1" s="124"/>
      <c r="B1" s="124"/>
      <c r="C1" s="269" t="s">
        <v>209</v>
      </c>
      <c r="D1" s="269"/>
      <c r="E1" s="269"/>
    </row>
    <row r="2" spans="1:8" ht="66" customHeight="1" x14ac:dyDescent="0.25">
      <c r="A2" s="275" t="s">
        <v>154</v>
      </c>
      <c r="B2" s="275"/>
      <c r="C2" s="275"/>
      <c r="D2" s="275"/>
      <c r="E2" s="275"/>
    </row>
    <row r="3" spans="1:8" x14ac:dyDescent="0.25">
      <c r="A3" s="124"/>
      <c r="B3" s="124"/>
      <c r="C3" s="276" t="s">
        <v>0</v>
      </c>
      <c r="D3" s="276"/>
      <c r="E3" s="276"/>
    </row>
    <row r="4" spans="1:8" ht="32.25" customHeight="1" x14ac:dyDescent="0.25">
      <c r="A4" s="271" t="s">
        <v>1</v>
      </c>
      <c r="B4" s="273" t="s">
        <v>2</v>
      </c>
      <c r="C4" s="270" t="s">
        <v>3</v>
      </c>
      <c r="D4" s="270"/>
      <c r="E4" s="270"/>
    </row>
    <row r="5" spans="1:8" x14ac:dyDescent="0.25">
      <c r="A5" s="272"/>
      <c r="B5" s="274"/>
      <c r="C5" s="241" t="s">
        <v>182</v>
      </c>
      <c r="D5" s="241" t="s">
        <v>207</v>
      </c>
      <c r="E5" s="241" t="s">
        <v>210</v>
      </c>
    </row>
    <row r="6" spans="1:8" x14ac:dyDescent="0.25">
      <c r="A6" s="126">
        <v>1</v>
      </c>
      <c r="B6" s="126">
        <v>2</v>
      </c>
      <c r="C6" s="127">
        <v>3</v>
      </c>
      <c r="D6" s="127">
        <v>4</v>
      </c>
      <c r="E6" s="127">
        <v>5</v>
      </c>
    </row>
    <row r="7" spans="1:8" x14ac:dyDescent="0.25">
      <c r="A7" s="128"/>
      <c r="B7" s="85" t="s">
        <v>4</v>
      </c>
      <c r="C7" s="129">
        <f>SUM(C8+C19+C30)</f>
        <v>5428.8696799999998</v>
      </c>
      <c r="D7" s="129">
        <f>SUM(D8+D19)</f>
        <v>1797.7</v>
      </c>
      <c r="E7" s="129">
        <f>SUM(E8+E19)</f>
        <v>1954.7</v>
      </c>
    </row>
    <row r="8" spans="1:8" x14ac:dyDescent="0.25">
      <c r="A8" s="130" t="s">
        <v>63</v>
      </c>
      <c r="B8" s="85" t="s">
        <v>67</v>
      </c>
      <c r="C8" s="129">
        <f>C9+C12+C14+C17</f>
        <v>468</v>
      </c>
      <c r="D8" s="129">
        <f t="shared" ref="D8:E8" si="0">D9+D12+D14+D17</f>
        <v>484.29999999999995</v>
      </c>
      <c r="E8" s="129">
        <f t="shared" si="0"/>
        <v>503.7</v>
      </c>
    </row>
    <row r="9" spans="1:8" x14ac:dyDescent="0.25">
      <c r="A9" s="130" t="s">
        <v>64</v>
      </c>
      <c r="B9" s="85" t="s">
        <v>5</v>
      </c>
      <c r="C9" s="129">
        <f t="shared" ref="C9:E10" si="1">SUM(C10)</f>
        <v>46.3</v>
      </c>
      <c r="D9" s="129">
        <f t="shared" si="1"/>
        <v>49.1</v>
      </c>
      <c r="E9" s="129">
        <f t="shared" si="1"/>
        <v>54</v>
      </c>
    </row>
    <row r="10" spans="1:8" x14ac:dyDescent="0.25">
      <c r="A10" s="130" t="s">
        <v>6</v>
      </c>
      <c r="B10" s="85" t="s">
        <v>7</v>
      </c>
      <c r="C10" s="188">
        <f t="shared" si="1"/>
        <v>46.3</v>
      </c>
      <c r="D10" s="188">
        <f t="shared" si="1"/>
        <v>49.1</v>
      </c>
      <c r="E10" s="188">
        <f t="shared" si="1"/>
        <v>54</v>
      </c>
    </row>
    <row r="11" spans="1:8" ht="63" x14ac:dyDescent="0.25">
      <c r="A11" s="131" t="s">
        <v>68</v>
      </c>
      <c r="B11" s="70" t="s">
        <v>69</v>
      </c>
      <c r="C11" s="179">
        <v>46.3</v>
      </c>
      <c r="D11" s="195">
        <v>49.1</v>
      </c>
      <c r="E11" s="180">
        <v>54</v>
      </c>
    </row>
    <row r="12" spans="1:8" x14ac:dyDescent="0.25">
      <c r="A12" s="130" t="s">
        <v>65</v>
      </c>
      <c r="B12" s="85" t="s">
        <v>70</v>
      </c>
      <c r="C12" s="129">
        <f>SUM(C13)</f>
        <v>53</v>
      </c>
      <c r="D12" s="129">
        <f>SUM(D13)</f>
        <v>52</v>
      </c>
      <c r="E12" s="129">
        <f>SUM(E13)</f>
        <v>51.3</v>
      </c>
    </row>
    <row r="13" spans="1:8" ht="33" customHeight="1" x14ac:dyDescent="0.25">
      <c r="A13" s="131" t="s">
        <v>71</v>
      </c>
      <c r="B13" s="133" t="s">
        <v>72</v>
      </c>
      <c r="C13" s="179">
        <v>53</v>
      </c>
      <c r="D13" s="180">
        <v>52</v>
      </c>
      <c r="E13" s="181">
        <v>51.3</v>
      </c>
    </row>
    <row r="14" spans="1:8" x14ac:dyDescent="0.25">
      <c r="A14" s="130" t="s">
        <v>66</v>
      </c>
      <c r="B14" s="134" t="s">
        <v>8</v>
      </c>
      <c r="C14" s="129">
        <f>SUM(C15+C16)</f>
        <v>338</v>
      </c>
      <c r="D14" s="129">
        <f>SUM(D15+D16)</f>
        <v>351.3</v>
      </c>
      <c r="E14" s="129">
        <f>SUM(E15+E16)</f>
        <v>365.2</v>
      </c>
    </row>
    <row r="15" spans="1:8" ht="31.5" x14ac:dyDescent="0.25">
      <c r="A15" s="131" t="s">
        <v>73</v>
      </c>
      <c r="B15" s="133" t="s">
        <v>74</v>
      </c>
      <c r="C15" s="179">
        <v>248</v>
      </c>
      <c r="D15" s="180">
        <v>261.3</v>
      </c>
      <c r="E15" s="181">
        <v>275.2</v>
      </c>
    </row>
    <row r="16" spans="1:8" s="2" customFormat="1" ht="31.5" x14ac:dyDescent="0.25">
      <c r="A16" s="131" t="s">
        <v>75</v>
      </c>
      <c r="B16" s="133" t="s">
        <v>76</v>
      </c>
      <c r="C16" s="179">
        <v>90</v>
      </c>
      <c r="D16" s="180">
        <v>90</v>
      </c>
      <c r="E16" s="181">
        <v>90</v>
      </c>
      <c r="F16" s="234"/>
      <c r="G16" s="235"/>
      <c r="H16" s="235"/>
    </row>
    <row r="17" spans="1:8" s="2" customFormat="1" ht="37.5" customHeight="1" x14ac:dyDescent="0.25">
      <c r="A17" s="198" t="s">
        <v>203</v>
      </c>
      <c r="B17" s="238" t="s">
        <v>204</v>
      </c>
      <c r="C17" s="217">
        <f>C18</f>
        <v>30.7</v>
      </c>
      <c r="D17" s="217">
        <f t="shared" ref="D17:E17" si="2">D18</f>
        <v>31.9</v>
      </c>
      <c r="E17" s="217">
        <f t="shared" si="2"/>
        <v>33.200000000000003</v>
      </c>
      <c r="F17" s="234"/>
      <c r="G17" s="235"/>
      <c r="H17" s="235"/>
    </row>
    <row r="18" spans="1:8" s="2" customFormat="1" ht="63" x14ac:dyDescent="0.25">
      <c r="A18" s="200" t="s">
        <v>206</v>
      </c>
      <c r="B18" s="239" t="s">
        <v>205</v>
      </c>
      <c r="C18" s="196">
        <v>30.7</v>
      </c>
      <c r="D18" s="197">
        <v>31.9</v>
      </c>
      <c r="E18" s="197">
        <v>33.200000000000003</v>
      </c>
      <c r="F18" s="234"/>
      <c r="G18" s="235"/>
      <c r="H18" s="235"/>
    </row>
    <row r="19" spans="1:8" ht="38.450000000000003" customHeight="1" x14ac:dyDescent="0.25">
      <c r="A19" s="136" t="s">
        <v>77</v>
      </c>
      <c r="B19" s="137" t="s">
        <v>78</v>
      </c>
      <c r="C19" s="129">
        <f>SUM(C25+C28+C20+C23)</f>
        <v>4850.8696799999998</v>
      </c>
      <c r="D19" s="129">
        <f>SUM(D25+D28+D20)</f>
        <v>1313.4</v>
      </c>
      <c r="E19" s="129">
        <f>SUM(E25+E28+E20)</f>
        <v>1451</v>
      </c>
    </row>
    <row r="20" spans="1:8" ht="17.25" customHeight="1" x14ac:dyDescent="0.25">
      <c r="A20" s="130" t="s">
        <v>151</v>
      </c>
      <c r="B20" s="137" t="s">
        <v>152</v>
      </c>
      <c r="C20" s="129">
        <f>C21+C22</f>
        <v>977.5</v>
      </c>
      <c r="D20" s="129">
        <f t="shared" ref="D20:E20" si="3">D21+D22</f>
        <v>725.8</v>
      </c>
      <c r="E20" s="129">
        <f t="shared" si="3"/>
        <v>729.69999999999993</v>
      </c>
    </row>
    <row r="21" spans="1:8" ht="31.5" customHeight="1" x14ac:dyDescent="0.25">
      <c r="A21" s="131" t="s">
        <v>155</v>
      </c>
      <c r="B21" s="135" t="s">
        <v>127</v>
      </c>
      <c r="C21" s="180">
        <f>884.4+6.9</f>
        <v>891.3</v>
      </c>
      <c r="D21" s="181">
        <f>718.9+6.9</f>
        <v>725.8</v>
      </c>
      <c r="E21" s="181">
        <f>722.8+6.9</f>
        <v>729.69999999999993</v>
      </c>
    </row>
    <row r="22" spans="1:8" ht="33" customHeight="1" x14ac:dyDescent="0.25">
      <c r="A22" s="131" t="s">
        <v>165</v>
      </c>
      <c r="B22" s="8" t="s">
        <v>164</v>
      </c>
      <c r="C22" s="179">
        <v>86.2</v>
      </c>
      <c r="D22" s="180">
        <v>0</v>
      </c>
      <c r="E22" s="181">
        <v>0</v>
      </c>
    </row>
    <row r="23" spans="1:8" ht="36" customHeight="1" x14ac:dyDescent="0.25">
      <c r="A23" s="198" t="s">
        <v>183</v>
      </c>
      <c r="B23" s="199" t="s">
        <v>184</v>
      </c>
      <c r="C23" s="217">
        <f>C24</f>
        <v>1907.24</v>
      </c>
      <c r="D23" s="217">
        <f t="shared" ref="D23:E23" si="4">D24</f>
        <v>0</v>
      </c>
      <c r="E23" s="217">
        <f t="shared" si="4"/>
        <v>0</v>
      </c>
    </row>
    <row r="24" spans="1:8" ht="19.5" customHeight="1" x14ac:dyDescent="0.25">
      <c r="A24" s="200" t="s">
        <v>186</v>
      </c>
      <c r="B24" s="201" t="s">
        <v>185</v>
      </c>
      <c r="C24" s="196">
        <f>491.7+15.54+600+800</f>
        <v>1907.24</v>
      </c>
      <c r="D24" s="197">
        <v>0</v>
      </c>
      <c r="E24" s="197">
        <v>0</v>
      </c>
      <c r="F24" s="232" t="s">
        <v>254</v>
      </c>
    </row>
    <row r="25" spans="1:8" x14ac:dyDescent="0.25">
      <c r="A25" s="130" t="s">
        <v>79</v>
      </c>
      <c r="B25" s="138" t="s">
        <v>80</v>
      </c>
      <c r="C25" s="129">
        <f>SUM(C26+C27)</f>
        <v>160.5</v>
      </c>
      <c r="D25" s="129">
        <f>SUM(D26+D27)</f>
        <v>174.3</v>
      </c>
      <c r="E25" s="129">
        <f>SUM(E26+E27)</f>
        <v>180.6</v>
      </c>
    </row>
    <row r="26" spans="1:8" ht="95.25" customHeight="1" x14ac:dyDescent="0.25">
      <c r="A26" s="131" t="s">
        <v>156</v>
      </c>
      <c r="B26" s="135" t="s">
        <v>149</v>
      </c>
      <c r="C26" s="132">
        <v>0.4</v>
      </c>
      <c r="D26" s="132">
        <v>0.4</v>
      </c>
      <c r="E26" s="132">
        <v>0.4</v>
      </c>
    </row>
    <row r="27" spans="1:8" ht="22.5" customHeight="1" x14ac:dyDescent="0.25">
      <c r="A27" s="131" t="s">
        <v>157</v>
      </c>
      <c r="B27" s="70" t="s">
        <v>81</v>
      </c>
      <c r="C27" s="132">
        <f>159+1.1</f>
        <v>160.1</v>
      </c>
      <c r="D27" s="132">
        <v>173.9</v>
      </c>
      <c r="E27" s="132">
        <v>180.2</v>
      </c>
    </row>
    <row r="28" spans="1:8" ht="21" customHeight="1" x14ac:dyDescent="0.25">
      <c r="A28" s="130" t="s">
        <v>82</v>
      </c>
      <c r="B28" s="85" t="s">
        <v>83</v>
      </c>
      <c r="C28" s="129">
        <f>SUM(C29)</f>
        <v>1805.62968</v>
      </c>
      <c r="D28" s="129">
        <f>SUM(D29)</f>
        <v>413.3</v>
      </c>
      <c r="E28" s="129">
        <f>E29</f>
        <v>540.70000000000005</v>
      </c>
    </row>
    <row r="29" spans="1:8" ht="66" customHeight="1" x14ac:dyDescent="0.25">
      <c r="A29" s="131" t="s">
        <v>158</v>
      </c>
      <c r="B29" s="135" t="s">
        <v>84</v>
      </c>
      <c r="C29" s="179">
        <f>370+70+600+588.09+80-15.54+307.53968+200+130+60-584.46</f>
        <v>1805.62968</v>
      </c>
      <c r="D29" s="180">
        <f>383.3+30</f>
        <v>413.3</v>
      </c>
      <c r="E29" s="181">
        <f>510.7+30</f>
        <v>540.70000000000005</v>
      </c>
      <c r="F29" s="232" t="s">
        <v>255</v>
      </c>
    </row>
    <row r="30" spans="1:8" x14ac:dyDescent="0.25">
      <c r="A30" s="130" t="s">
        <v>228</v>
      </c>
      <c r="B30" s="247" t="s">
        <v>229</v>
      </c>
      <c r="C30" s="249">
        <f>C31</f>
        <v>110</v>
      </c>
      <c r="D30" s="249">
        <f t="shared" ref="D30:E30" si="5">D31</f>
        <v>0</v>
      </c>
      <c r="E30" s="249">
        <f t="shared" si="5"/>
        <v>0</v>
      </c>
    </row>
    <row r="31" spans="1:8" x14ac:dyDescent="0.25">
      <c r="A31" s="65" t="s">
        <v>231</v>
      </c>
      <c r="B31" s="248" t="s">
        <v>230</v>
      </c>
      <c r="C31" s="250">
        <v>110</v>
      </c>
      <c r="D31" s="250">
        <v>0</v>
      </c>
      <c r="E31" s="250">
        <v>0</v>
      </c>
    </row>
  </sheetData>
  <mergeCells count="6">
    <mergeCell ref="C1:E1"/>
    <mergeCell ref="C4:E4"/>
    <mergeCell ref="A4:A5"/>
    <mergeCell ref="B4:B5"/>
    <mergeCell ref="A2:E2"/>
    <mergeCell ref="C3:E3"/>
  </mergeCells>
  <phoneticPr fontId="6" type="noConversion"/>
  <pageMargins left="0.78749999999999998" right="0.78749999999999998" top="0.47986111111111113" bottom="0.78749999999999998" header="0.51180555555555562" footer="0.51180555555555562"/>
  <pageSetup paperSize="9" scale="53" firstPageNumber="0" fitToHeight="0" orientation="portrait" horizontalDpi="300" verticalDpi="3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8" tint="0.59999389629810485"/>
  </sheetPr>
  <dimension ref="A1:O141"/>
  <sheetViews>
    <sheetView view="pageBreakPreview" zoomScale="90" zoomScaleNormal="75" zoomScaleSheetLayoutView="90" workbookViewId="0">
      <selection sqref="A1:XFD1048576"/>
    </sheetView>
  </sheetViews>
  <sheetFormatPr defaultColWidth="8.5703125" defaultRowHeight="15.75" x14ac:dyDescent="0.25"/>
  <cols>
    <col min="1" max="1" width="86.7109375" style="13" customWidth="1"/>
    <col min="2" max="2" width="7" style="2" customWidth="1"/>
    <col min="3" max="3" width="5.5703125" style="2" customWidth="1"/>
    <col min="4" max="4" width="7.140625" style="2" customWidth="1"/>
    <col min="5" max="5" width="7.28515625" style="2" customWidth="1"/>
    <col min="6" max="6" width="6.140625" style="2" customWidth="1"/>
    <col min="7" max="7" width="7.140625" style="2" customWidth="1"/>
    <col min="8" max="8" width="10.42578125" style="6" customWidth="1"/>
    <col min="9" max="9" width="7.85546875" style="6" customWidth="1"/>
    <col min="10" max="10" width="16.85546875" style="22" customWidth="1"/>
    <col min="11" max="11" width="13.85546875" style="6" customWidth="1"/>
    <col min="12" max="12" width="15.85546875" style="6" customWidth="1"/>
    <col min="13" max="15" width="8.5703125" style="236"/>
    <col min="16" max="16384" width="8.5703125" style="6"/>
  </cols>
  <sheetData>
    <row r="1" spans="1:15" ht="111" customHeight="1" x14ac:dyDescent="0.25">
      <c r="A1" s="139"/>
      <c r="B1" s="140"/>
      <c r="C1" s="140"/>
      <c r="D1" s="140"/>
      <c r="E1" s="140"/>
      <c r="F1" s="140"/>
      <c r="G1" s="141"/>
      <c r="H1" s="178"/>
      <c r="I1" s="178"/>
      <c r="J1" s="269" t="s">
        <v>211</v>
      </c>
      <c r="K1" s="269"/>
      <c r="L1" s="269"/>
    </row>
    <row r="2" spans="1:15" ht="57.75" customHeight="1" x14ac:dyDescent="0.25">
      <c r="A2" s="278" t="s">
        <v>212</v>
      </c>
      <c r="B2" s="278"/>
      <c r="C2" s="278"/>
      <c r="D2" s="278"/>
      <c r="E2" s="278"/>
      <c r="F2" s="278"/>
      <c r="G2" s="278"/>
      <c r="H2" s="278"/>
      <c r="I2" s="278"/>
      <c r="J2" s="278"/>
      <c r="K2" s="278"/>
      <c r="L2" s="278"/>
    </row>
    <row r="3" spans="1:15" x14ac:dyDescent="0.25">
      <c r="A3" s="139"/>
      <c r="B3" s="140"/>
      <c r="C3" s="140"/>
      <c r="D3" s="140"/>
      <c r="E3" s="140"/>
      <c r="F3" s="140"/>
      <c r="G3" s="140"/>
      <c r="H3" s="124"/>
      <c r="I3" s="124"/>
      <c r="J3" s="142"/>
      <c r="K3" s="124"/>
      <c r="L3" s="124" t="s">
        <v>176</v>
      </c>
    </row>
    <row r="4" spans="1:15" ht="15.75" customHeight="1" x14ac:dyDescent="0.25">
      <c r="A4" s="277" t="s">
        <v>9</v>
      </c>
      <c r="B4" s="277" t="s">
        <v>18</v>
      </c>
      <c r="C4" s="277" t="s">
        <v>10</v>
      </c>
      <c r="D4" s="277" t="s">
        <v>172</v>
      </c>
      <c r="E4" s="277" t="s">
        <v>173</v>
      </c>
      <c r="F4" s="277"/>
      <c r="G4" s="277"/>
      <c r="H4" s="277"/>
      <c r="I4" s="277" t="s">
        <v>174</v>
      </c>
      <c r="J4" s="277" t="s">
        <v>59</v>
      </c>
      <c r="K4" s="277"/>
      <c r="L4" s="277"/>
    </row>
    <row r="5" spans="1:15" x14ac:dyDescent="0.25">
      <c r="A5" s="277" t="s">
        <v>175</v>
      </c>
      <c r="B5" s="277" t="s">
        <v>175</v>
      </c>
      <c r="C5" s="277" t="s">
        <v>175</v>
      </c>
      <c r="D5" s="277" t="s">
        <v>175</v>
      </c>
      <c r="E5" s="277" t="s">
        <v>175</v>
      </c>
      <c r="F5" s="277"/>
      <c r="G5" s="277"/>
      <c r="H5" s="277"/>
      <c r="I5" s="277" t="s">
        <v>175</v>
      </c>
      <c r="J5" s="242" t="s">
        <v>182</v>
      </c>
      <c r="K5" s="242" t="s">
        <v>207</v>
      </c>
      <c r="L5" s="242" t="s">
        <v>210</v>
      </c>
    </row>
    <row r="6" spans="1:15" x14ac:dyDescent="0.25">
      <c r="A6" s="114">
        <v>1</v>
      </c>
      <c r="B6" s="5">
        <v>2</v>
      </c>
      <c r="C6" s="5">
        <v>3</v>
      </c>
      <c r="D6" s="5">
        <v>4</v>
      </c>
      <c r="E6" s="5">
        <v>5</v>
      </c>
      <c r="F6" s="102">
        <v>6</v>
      </c>
      <c r="G6" s="5">
        <v>7</v>
      </c>
      <c r="H6" s="65">
        <v>8</v>
      </c>
      <c r="I6" s="65">
        <v>9</v>
      </c>
      <c r="J6" s="65">
        <v>10</v>
      </c>
      <c r="K6" s="65">
        <v>11</v>
      </c>
      <c r="L6" s="65">
        <v>12</v>
      </c>
    </row>
    <row r="7" spans="1:15" s="20" customFormat="1" x14ac:dyDescent="0.25">
      <c r="A7" s="96" t="s">
        <v>19</v>
      </c>
      <c r="B7" s="71"/>
      <c r="C7" s="71"/>
      <c r="D7" s="71"/>
      <c r="E7" s="71"/>
      <c r="F7" s="97"/>
      <c r="G7" s="115"/>
      <c r="H7" s="76"/>
      <c r="I7" s="76"/>
      <c r="J7" s="77">
        <f>J8</f>
        <v>5635.3966500000006</v>
      </c>
      <c r="K7" s="77">
        <f t="shared" ref="K7:L7" si="0">K8</f>
        <v>1722.5461400000002</v>
      </c>
      <c r="L7" s="77">
        <f t="shared" si="0"/>
        <v>1864.5153700000001</v>
      </c>
      <c r="M7" s="237"/>
      <c r="N7" s="237"/>
      <c r="O7" s="237"/>
    </row>
    <row r="8" spans="1:15" ht="31.5" x14ac:dyDescent="0.25">
      <c r="A8" s="96" t="s">
        <v>153</v>
      </c>
      <c r="B8" s="71">
        <v>911</v>
      </c>
      <c r="C8" s="116"/>
      <c r="D8" s="116"/>
      <c r="E8" s="5"/>
      <c r="F8" s="5"/>
      <c r="G8" s="5"/>
      <c r="H8" s="5"/>
      <c r="I8" s="117"/>
      <c r="J8" s="77">
        <f>J9+J56+J71+J92+J121+J128+J141+J65</f>
        <v>5635.3966500000006</v>
      </c>
      <c r="K8" s="77">
        <f t="shared" ref="K8:L8" si="1">K9+K56+K71+K92+K121+K128+K141+K65</f>
        <v>1722.5461400000002</v>
      </c>
      <c r="L8" s="77">
        <f t="shared" si="1"/>
        <v>1864.5153700000001</v>
      </c>
    </row>
    <row r="9" spans="1:15" x14ac:dyDescent="0.25">
      <c r="A9" s="96" t="s">
        <v>12</v>
      </c>
      <c r="B9" s="71">
        <v>911</v>
      </c>
      <c r="C9" s="71" t="s">
        <v>13</v>
      </c>
      <c r="D9" s="71"/>
      <c r="E9" s="74"/>
      <c r="F9" s="74"/>
      <c r="G9" s="74"/>
      <c r="H9" s="74"/>
      <c r="I9" s="97"/>
      <c r="J9" s="77">
        <f>J10+J19+J41+J47</f>
        <v>3077.2875100000006</v>
      </c>
      <c r="K9" s="77">
        <f t="shared" ref="K9:L9" si="2">K10+K19+K41+K47</f>
        <v>982.7</v>
      </c>
      <c r="L9" s="77">
        <f t="shared" si="2"/>
        <v>982.2</v>
      </c>
    </row>
    <row r="10" spans="1:15" ht="31.5" x14ac:dyDescent="0.25">
      <c r="A10" s="85" t="s">
        <v>29</v>
      </c>
      <c r="B10" s="71">
        <v>911</v>
      </c>
      <c r="C10" s="74" t="s">
        <v>13</v>
      </c>
      <c r="D10" s="74" t="s">
        <v>24</v>
      </c>
      <c r="E10" s="74"/>
      <c r="F10" s="74"/>
      <c r="G10" s="74"/>
      <c r="H10" s="74"/>
      <c r="I10" s="80"/>
      <c r="J10" s="98">
        <f>J11</f>
        <v>984.197</v>
      </c>
      <c r="K10" s="98">
        <f t="shared" ref="K10:L10" si="3">K11</f>
        <v>449.2</v>
      </c>
      <c r="L10" s="98">
        <f t="shared" si="3"/>
        <v>449.2</v>
      </c>
    </row>
    <row r="11" spans="1:15" x14ac:dyDescent="0.25">
      <c r="A11" s="78" t="s">
        <v>130</v>
      </c>
      <c r="B11" s="71">
        <v>911</v>
      </c>
      <c r="C11" s="5" t="s">
        <v>13</v>
      </c>
      <c r="D11" s="5" t="s">
        <v>24</v>
      </c>
      <c r="E11" s="5" t="s">
        <v>30</v>
      </c>
      <c r="F11" s="5"/>
      <c r="G11" s="5"/>
      <c r="H11" s="5"/>
      <c r="I11" s="66"/>
      <c r="J11" s="99">
        <f>J12</f>
        <v>984.197</v>
      </c>
      <c r="K11" s="99">
        <f t="shared" ref="K11:L14" si="4">K12</f>
        <v>449.2</v>
      </c>
      <c r="L11" s="99">
        <f t="shared" si="4"/>
        <v>449.2</v>
      </c>
    </row>
    <row r="12" spans="1:15" x14ac:dyDescent="0.25">
      <c r="A12" s="70" t="s">
        <v>128</v>
      </c>
      <c r="B12" s="71">
        <v>911</v>
      </c>
      <c r="C12" s="5" t="s">
        <v>13</v>
      </c>
      <c r="D12" s="5" t="s">
        <v>24</v>
      </c>
      <c r="E12" s="5">
        <v>65</v>
      </c>
      <c r="F12" s="5">
        <v>1</v>
      </c>
      <c r="G12" s="74"/>
      <c r="H12" s="74"/>
      <c r="I12" s="80"/>
      <c r="J12" s="99">
        <f>J13+J16</f>
        <v>984.197</v>
      </c>
      <c r="K12" s="99">
        <f t="shared" ref="K12:L12" si="5">K13+K16</f>
        <v>449.2</v>
      </c>
      <c r="L12" s="99">
        <f t="shared" si="5"/>
        <v>449.2</v>
      </c>
    </row>
    <row r="13" spans="1:15" x14ac:dyDescent="0.25">
      <c r="A13" s="100" t="s">
        <v>105</v>
      </c>
      <c r="B13" s="71">
        <v>911</v>
      </c>
      <c r="C13" s="65" t="s">
        <v>13</v>
      </c>
      <c r="D13" s="65" t="s">
        <v>24</v>
      </c>
      <c r="E13" s="65" t="s">
        <v>30</v>
      </c>
      <c r="F13" s="65" t="s">
        <v>20</v>
      </c>
      <c r="G13" s="65" t="s">
        <v>32</v>
      </c>
      <c r="H13" s="65" t="s">
        <v>33</v>
      </c>
      <c r="I13" s="80"/>
      <c r="J13" s="99">
        <f>J14</f>
        <v>437.197</v>
      </c>
      <c r="K13" s="99">
        <f t="shared" si="4"/>
        <v>449.2</v>
      </c>
      <c r="L13" s="99">
        <f>L14</f>
        <v>449.2</v>
      </c>
    </row>
    <row r="14" spans="1:15" ht="53.25" customHeight="1" x14ac:dyDescent="0.25">
      <c r="A14" s="100" t="s">
        <v>96</v>
      </c>
      <c r="B14" s="71">
        <v>911</v>
      </c>
      <c r="C14" s="65" t="s">
        <v>13</v>
      </c>
      <c r="D14" s="65" t="s">
        <v>24</v>
      </c>
      <c r="E14" s="65" t="s">
        <v>30</v>
      </c>
      <c r="F14" s="65" t="s">
        <v>20</v>
      </c>
      <c r="G14" s="65" t="s">
        <v>32</v>
      </c>
      <c r="H14" s="65" t="s">
        <v>33</v>
      </c>
      <c r="I14" s="66" t="s">
        <v>98</v>
      </c>
      <c r="J14" s="99">
        <f>J15</f>
        <v>437.197</v>
      </c>
      <c r="K14" s="99">
        <f t="shared" si="4"/>
        <v>449.2</v>
      </c>
      <c r="L14" s="99">
        <f t="shared" si="4"/>
        <v>449.2</v>
      </c>
    </row>
    <row r="15" spans="1:15" ht="16.5" customHeight="1" x14ac:dyDescent="0.25">
      <c r="A15" s="100" t="s">
        <v>97</v>
      </c>
      <c r="B15" s="71">
        <v>911</v>
      </c>
      <c r="C15" s="65" t="s">
        <v>13</v>
      </c>
      <c r="D15" s="65" t="s">
        <v>24</v>
      </c>
      <c r="E15" s="65" t="s">
        <v>30</v>
      </c>
      <c r="F15" s="65" t="s">
        <v>20</v>
      </c>
      <c r="G15" s="65" t="s">
        <v>32</v>
      </c>
      <c r="H15" s="65" t="s">
        <v>33</v>
      </c>
      <c r="I15" s="66" t="s">
        <v>99</v>
      </c>
      <c r="J15" s="99">
        <f>449.2-12-0.003</f>
        <v>437.197</v>
      </c>
      <c r="K15" s="99">
        <v>449.2</v>
      </c>
      <c r="L15" s="99">
        <v>449.2</v>
      </c>
    </row>
    <row r="16" spans="1:15" ht="39.75" customHeight="1" x14ac:dyDescent="0.25">
      <c r="A16" s="202" t="s">
        <v>187</v>
      </c>
      <c r="B16" s="71">
        <v>911</v>
      </c>
      <c r="C16" s="203" t="s">
        <v>13</v>
      </c>
      <c r="D16" s="203" t="s">
        <v>24</v>
      </c>
      <c r="E16" s="203" t="s">
        <v>30</v>
      </c>
      <c r="F16" s="203" t="s">
        <v>20</v>
      </c>
      <c r="G16" s="203" t="s">
        <v>32</v>
      </c>
      <c r="H16" s="203" t="s">
        <v>188</v>
      </c>
      <c r="I16" s="204"/>
      <c r="J16" s="99">
        <f>J17</f>
        <v>547</v>
      </c>
      <c r="K16" s="99">
        <f t="shared" ref="K16:L17" si="6">K17</f>
        <v>0</v>
      </c>
      <c r="L16" s="99">
        <f t="shared" si="6"/>
        <v>0</v>
      </c>
    </row>
    <row r="17" spans="1:15" ht="45" customHeight="1" x14ac:dyDescent="0.25">
      <c r="A17" s="205" t="s">
        <v>96</v>
      </c>
      <c r="B17" s="71">
        <v>911</v>
      </c>
      <c r="C17" s="203" t="s">
        <v>13</v>
      </c>
      <c r="D17" s="203" t="s">
        <v>24</v>
      </c>
      <c r="E17" s="203" t="s">
        <v>30</v>
      </c>
      <c r="F17" s="203" t="s">
        <v>20</v>
      </c>
      <c r="G17" s="203" t="s">
        <v>32</v>
      </c>
      <c r="H17" s="203" t="s">
        <v>188</v>
      </c>
      <c r="I17" s="204" t="s">
        <v>98</v>
      </c>
      <c r="J17" s="99">
        <f>J18</f>
        <v>547</v>
      </c>
      <c r="K17" s="99">
        <f t="shared" si="6"/>
        <v>0</v>
      </c>
      <c r="L17" s="99">
        <f t="shared" si="6"/>
        <v>0</v>
      </c>
    </row>
    <row r="18" spans="1:15" ht="33" customHeight="1" x14ac:dyDescent="0.25">
      <c r="A18" s="205" t="s">
        <v>97</v>
      </c>
      <c r="B18" s="71">
        <v>911</v>
      </c>
      <c r="C18" s="203" t="s">
        <v>13</v>
      </c>
      <c r="D18" s="203" t="s">
        <v>24</v>
      </c>
      <c r="E18" s="203" t="s">
        <v>30</v>
      </c>
      <c r="F18" s="203" t="s">
        <v>20</v>
      </c>
      <c r="G18" s="203" t="s">
        <v>32</v>
      </c>
      <c r="H18" s="203" t="s">
        <v>188</v>
      </c>
      <c r="I18" s="204" t="s">
        <v>99</v>
      </c>
      <c r="J18" s="99">
        <f>250+297</f>
        <v>547</v>
      </c>
      <c r="K18" s="99">
        <v>0</v>
      </c>
      <c r="L18" s="99">
        <v>0</v>
      </c>
    </row>
    <row r="19" spans="1:15" ht="47.25" x14ac:dyDescent="0.25">
      <c r="A19" s="73" t="s">
        <v>60</v>
      </c>
      <c r="B19" s="71">
        <v>911</v>
      </c>
      <c r="C19" s="74" t="s">
        <v>13</v>
      </c>
      <c r="D19" s="74" t="s">
        <v>14</v>
      </c>
      <c r="E19" s="74"/>
      <c r="F19" s="74"/>
      <c r="G19" s="74"/>
      <c r="H19" s="74"/>
      <c r="I19" s="80"/>
      <c r="J19" s="98">
        <f>J20+J36</f>
        <v>2087.5905100000004</v>
      </c>
      <c r="K19" s="98">
        <f t="shared" ref="K19:L19" si="7">K20+K36</f>
        <v>528</v>
      </c>
      <c r="L19" s="98">
        <f t="shared" si="7"/>
        <v>528</v>
      </c>
    </row>
    <row r="20" spans="1:15" x14ac:dyDescent="0.25">
      <c r="A20" s="78" t="s">
        <v>130</v>
      </c>
      <c r="B20" s="71">
        <v>911</v>
      </c>
      <c r="C20" s="5" t="s">
        <v>13</v>
      </c>
      <c r="D20" s="5" t="s">
        <v>14</v>
      </c>
      <c r="E20" s="5" t="s">
        <v>30</v>
      </c>
      <c r="F20" s="5"/>
      <c r="G20" s="5"/>
      <c r="H20" s="5"/>
      <c r="I20" s="66"/>
      <c r="J20" s="99">
        <f>J21</f>
        <v>2087.1905100000004</v>
      </c>
      <c r="K20" s="99">
        <f>K21</f>
        <v>527.6</v>
      </c>
      <c r="L20" s="99">
        <f>L21</f>
        <v>527.6</v>
      </c>
    </row>
    <row r="21" spans="1:15" ht="18.600000000000001" customHeight="1" x14ac:dyDescent="0.25">
      <c r="A21" s="78" t="s">
        <v>131</v>
      </c>
      <c r="B21" s="71">
        <v>911</v>
      </c>
      <c r="C21" s="65" t="s">
        <v>13</v>
      </c>
      <c r="D21" s="65" t="s">
        <v>14</v>
      </c>
      <c r="E21" s="65" t="s">
        <v>30</v>
      </c>
      <c r="F21" s="65" t="s">
        <v>21</v>
      </c>
      <c r="G21" s="74"/>
      <c r="H21" s="74"/>
      <c r="I21" s="80"/>
      <c r="J21" s="99">
        <f>J23+J25+J31</f>
        <v>2087.1905100000004</v>
      </c>
      <c r="K21" s="99">
        <f t="shared" ref="K21:L21" si="8">K23+K25</f>
        <v>527.6</v>
      </c>
      <c r="L21" s="99">
        <f t="shared" si="8"/>
        <v>527.6</v>
      </c>
    </row>
    <row r="22" spans="1:15" x14ac:dyDescent="0.25">
      <c r="A22" s="100" t="s">
        <v>34</v>
      </c>
      <c r="B22" s="71">
        <v>911</v>
      </c>
      <c r="C22" s="65" t="s">
        <v>13</v>
      </c>
      <c r="D22" s="65" t="s">
        <v>14</v>
      </c>
      <c r="E22" s="65" t="s">
        <v>30</v>
      </c>
      <c r="F22" s="65" t="s">
        <v>21</v>
      </c>
      <c r="G22" s="65" t="s">
        <v>32</v>
      </c>
      <c r="H22" s="65" t="s">
        <v>35</v>
      </c>
      <c r="I22" s="80"/>
      <c r="J22" s="99">
        <f t="shared" ref="J22:L23" si="9">J23</f>
        <v>376.01600000000002</v>
      </c>
      <c r="K22" s="99">
        <f t="shared" si="9"/>
        <v>397.6</v>
      </c>
      <c r="L22" s="99">
        <f>L23</f>
        <v>397.6</v>
      </c>
    </row>
    <row r="23" spans="1:15" ht="51.75" customHeight="1" x14ac:dyDescent="0.25">
      <c r="A23" s="100" t="s">
        <v>96</v>
      </c>
      <c r="B23" s="71">
        <v>911</v>
      </c>
      <c r="C23" s="65" t="s">
        <v>13</v>
      </c>
      <c r="D23" s="65" t="s">
        <v>14</v>
      </c>
      <c r="E23" s="65" t="s">
        <v>30</v>
      </c>
      <c r="F23" s="65" t="s">
        <v>21</v>
      </c>
      <c r="G23" s="65" t="s">
        <v>32</v>
      </c>
      <c r="H23" s="65" t="s">
        <v>35</v>
      </c>
      <c r="I23" s="66" t="s">
        <v>98</v>
      </c>
      <c r="J23" s="99">
        <f t="shared" si="9"/>
        <v>376.01600000000002</v>
      </c>
      <c r="K23" s="99">
        <f t="shared" si="9"/>
        <v>397.6</v>
      </c>
      <c r="L23" s="99">
        <f t="shared" si="9"/>
        <v>397.6</v>
      </c>
    </row>
    <row r="24" spans="1:15" x14ac:dyDescent="0.25">
      <c r="A24" s="100" t="s">
        <v>97</v>
      </c>
      <c r="B24" s="71">
        <v>911</v>
      </c>
      <c r="C24" s="65" t="s">
        <v>13</v>
      </c>
      <c r="D24" s="65" t="s">
        <v>14</v>
      </c>
      <c r="E24" s="65" t="s">
        <v>30</v>
      </c>
      <c r="F24" s="65" t="s">
        <v>21</v>
      </c>
      <c r="G24" s="65" t="s">
        <v>32</v>
      </c>
      <c r="H24" s="65" t="s">
        <v>35</v>
      </c>
      <c r="I24" s="66" t="s">
        <v>99</v>
      </c>
      <c r="J24" s="99">
        <f>397.6-15.524-6.06</f>
        <v>376.01600000000002</v>
      </c>
      <c r="K24" s="99">
        <v>397.6</v>
      </c>
      <c r="L24" s="99">
        <v>397.6</v>
      </c>
    </row>
    <row r="25" spans="1:15" ht="18" customHeight="1" x14ac:dyDescent="0.25">
      <c r="A25" s="70" t="s">
        <v>213</v>
      </c>
      <c r="B25" s="71">
        <v>911</v>
      </c>
      <c r="C25" s="65" t="s">
        <v>13</v>
      </c>
      <c r="D25" s="65" t="s">
        <v>14</v>
      </c>
      <c r="E25" s="65" t="s">
        <v>30</v>
      </c>
      <c r="F25" s="65" t="s">
        <v>21</v>
      </c>
      <c r="G25" s="65" t="s">
        <v>32</v>
      </c>
      <c r="H25" s="65" t="s">
        <v>36</v>
      </c>
      <c r="I25" s="66"/>
      <c r="J25" s="99">
        <f>J26+J28</f>
        <v>347.36750999999998</v>
      </c>
      <c r="K25" s="99">
        <f>K26+K28</f>
        <v>130</v>
      </c>
      <c r="L25" s="99">
        <f>L26+L28</f>
        <v>130</v>
      </c>
    </row>
    <row r="26" spans="1:15" ht="18" customHeight="1" x14ac:dyDescent="0.25">
      <c r="A26" s="70" t="s">
        <v>92</v>
      </c>
      <c r="B26" s="71">
        <v>911</v>
      </c>
      <c r="C26" s="65" t="s">
        <v>13</v>
      </c>
      <c r="D26" s="65" t="s">
        <v>14</v>
      </c>
      <c r="E26" s="65" t="s">
        <v>30</v>
      </c>
      <c r="F26" s="65" t="s">
        <v>21</v>
      </c>
      <c r="G26" s="65" t="s">
        <v>32</v>
      </c>
      <c r="H26" s="65" t="s">
        <v>36</v>
      </c>
      <c r="I26" s="66" t="s">
        <v>94</v>
      </c>
      <c r="J26" s="99">
        <f t="shared" ref="J26:L26" si="10">J27</f>
        <v>309.36750999999998</v>
      </c>
      <c r="K26" s="99">
        <f t="shared" si="10"/>
        <v>100</v>
      </c>
      <c r="L26" s="99">
        <f t="shared" si="10"/>
        <v>100</v>
      </c>
    </row>
    <row r="27" spans="1:15" ht="31.5" x14ac:dyDescent="0.25">
      <c r="A27" s="70" t="s">
        <v>93</v>
      </c>
      <c r="B27" s="71">
        <v>911</v>
      </c>
      <c r="C27" s="65" t="s">
        <v>13</v>
      </c>
      <c r="D27" s="65" t="s">
        <v>14</v>
      </c>
      <c r="E27" s="65" t="s">
        <v>30</v>
      </c>
      <c r="F27" s="65" t="s">
        <v>21</v>
      </c>
      <c r="G27" s="65" t="s">
        <v>32</v>
      </c>
      <c r="H27" s="65" t="s">
        <v>36</v>
      </c>
      <c r="I27" s="5" t="s">
        <v>95</v>
      </c>
      <c r="J27" s="99">
        <f>234+91.44751-8.08-8</f>
        <v>309.36750999999998</v>
      </c>
      <c r="K27" s="99">
        <v>100</v>
      </c>
      <c r="L27" s="99">
        <v>100</v>
      </c>
      <c r="M27" s="236" t="s">
        <v>262</v>
      </c>
    </row>
    <row r="28" spans="1:15" s="20" customFormat="1" x14ac:dyDescent="0.25">
      <c r="A28" s="69" t="s">
        <v>100</v>
      </c>
      <c r="B28" s="71">
        <v>911</v>
      </c>
      <c r="C28" s="5" t="s">
        <v>13</v>
      </c>
      <c r="D28" s="5" t="s">
        <v>14</v>
      </c>
      <c r="E28" s="65" t="s">
        <v>30</v>
      </c>
      <c r="F28" s="65" t="s">
        <v>21</v>
      </c>
      <c r="G28" s="65" t="s">
        <v>32</v>
      </c>
      <c r="H28" s="65" t="s">
        <v>36</v>
      </c>
      <c r="I28" s="102" t="s">
        <v>101</v>
      </c>
      <c r="J28" s="25">
        <f>J30+J29</f>
        <v>38</v>
      </c>
      <c r="K28" s="25">
        <f t="shared" ref="K28:L28" si="11">K30</f>
        <v>30</v>
      </c>
      <c r="L28" s="25">
        <f t="shared" si="11"/>
        <v>30</v>
      </c>
      <c r="M28" s="237"/>
      <c r="N28" s="237"/>
      <c r="O28" s="237"/>
    </row>
    <row r="29" spans="1:15" s="20" customFormat="1" x14ac:dyDescent="0.25">
      <c r="A29" s="69" t="s">
        <v>259</v>
      </c>
      <c r="B29" s="71">
        <v>911</v>
      </c>
      <c r="C29" s="5" t="s">
        <v>13</v>
      </c>
      <c r="D29" s="5" t="s">
        <v>14</v>
      </c>
      <c r="E29" s="65" t="s">
        <v>30</v>
      </c>
      <c r="F29" s="65" t="s">
        <v>21</v>
      </c>
      <c r="G29" s="65" t="s">
        <v>32</v>
      </c>
      <c r="H29" s="65" t="s">
        <v>36</v>
      </c>
      <c r="I29" s="102" t="s">
        <v>260</v>
      </c>
      <c r="J29" s="25">
        <v>8</v>
      </c>
      <c r="K29" s="25">
        <v>0</v>
      </c>
      <c r="L29" s="25">
        <v>0</v>
      </c>
      <c r="M29" s="237" t="s">
        <v>261</v>
      </c>
      <c r="N29" s="237"/>
      <c r="O29" s="237"/>
    </row>
    <row r="30" spans="1:15" s="20" customFormat="1" ht="15" customHeight="1" x14ac:dyDescent="0.25">
      <c r="A30" s="69" t="s">
        <v>102</v>
      </c>
      <c r="B30" s="71">
        <v>911</v>
      </c>
      <c r="C30" s="5" t="s">
        <v>13</v>
      </c>
      <c r="D30" s="5" t="s">
        <v>14</v>
      </c>
      <c r="E30" s="5" t="s">
        <v>30</v>
      </c>
      <c r="F30" s="65" t="s">
        <v>21</v>
      </c>
      <c r="G30" s="65" t="s">
        <v>32</v>
      </c>
      <c r="H30" s="65" t="s">
        <v>36</v>
      </c>
      <c r="I30" s="102" t="s">
        <v>104</v>
      </c>
      <c r="J30" s="25">
        <v>30</v>
      </c>
      <c r="K30" s="25">
        <v>30</v>
      </c>
      <c r="L30" s="25">
        <v>30</v>
      </c>
      <c r="M30" s="237"/>
      <c r="N30" s="237"/>
      <c r="O30" s="237"/>
    </row>
    <row r="31" spans="1:15" s="20" customFormat="1" ht="42" customHeight="1" x14ac:dyDescent="0.25">
      <c r="A31" s="202" t="s">
        <v>187</v>
      </c>
      <c r="B31" s="71">
        <v>911</v>
      </c>
      <c r="C31" s="206" t="s">
        <v>13</v>
      </c>
      <c r="D31" s="206" t="s">
        <v>14</v>
      </c>
      <c r="E31" s="204" t="s">
        <v>30</v>
      </c>
      <c r="F31" s="203" t="s">
        <v>21</v>
      </c>
      <c r="G31" s="203" t="s">
        <v>32</v>
      </c>
      <c r="H31" s="203" t="s">
        <v>188</v>
      </c>
      <c r="I31" s="207"/>
      <c r="J31" s="25">
        <f>J32+J34</f>
        <v>1363.8070000000002</v>
      </c>
      <c r="K31" s="25">
        <f t="shared" ref="K31:L32" si="12">K32</f>
        <v>0</v>
      </c>
      <c r="L31" s="25">
        <f t="shared" si="12"/>
        <v>0</v>
      </c>
      <c r="M31" s="237"/>
      <c r="N31" s="237"/>
      <c r="O31" s="237"/>
    </row>
    <row r="32" spans="1:15" s="20" customFormat="1" ht="57" customHeight="1" x14ac:dyDescent="0.25">
      <c r="A32" s="205" t="s">
        <v>96</v>
      </c>
      <c r="B32" s="71">
        <v>911</v>
      </c>
      <c r="C32" s="206" t="s">
        <v>13</v>
      </c>
      <c r="D32" s="206" t="s">
        <v>14</v>
      </c>
      <c r="E32" s="204" t="s">
        <v>30</v>
      </c>
      <c r="F32" s="203" t="s">
        <v>21</v>
      </c>
      <c r="G32" s="203" t="s">
        <v>32</v>
      </c>
      <c r="H32" s="203" t="s">
        <v>188</v>
      </c>
      <c r="I32" s="207" t="s">
        <v>98</v>
      </c>
      <c r="J32" s="25">
        <f>J33</f>
        <v>448.66700000000003</v>
      </c>
      <c r="K32" s="25">
        <f t="shared" si="12"/>
        <v>0</v>
      </c>
      <c r="L32" s="25">
        <f t="shared" si="12"/>
        <v>0</v>
      </c>
      <c r="M32" s="237"/>
      <c r="N32" s="237"/>
      <c r="O32" s="237"/>
    </row>
    <row r="33" spans="1:15" s="20" customFormat="1" ht="38.25" customHeight="1" x14ac:dyDescent="0.25">
      <c r="A33" s="205" t="s">
        <v>97</v>
      </c>
      <c r="B33" s="71">
        <v>911</v>
      </c>
      <c r="C33" s="206" t="s">
        <v>13</v>
      </c>
      <c r="D33" s="206" t="s">
        <v>14</v>
      </c>
      <c r="E33" s="204" t="s">
        <v>30</v>
      </c>
      <c r="F33" s="203" t="s">
        <v>21</v>
      </c>
      <c r="G33" s="203" t="s">
        <v>32</v>
      </c>
      <c r="H33" s="203" t="s">
        <v>188</v>
      </c>
      <c r="I33" s="207" t="s">
        <v>99</v>
      </c>
      <c r="J33" s="25">
        <f>246.667+202</f>
        <v>448.66700000000003</v>
      </c>
      <c r="K33" s="25">
        <v>0</v>
      </c>
      <c r="L33" s="25">
        <v>0</v>
      </c>
      <c r="M33" s="237"/>
      <c r="N33" s="237"/>
      <c r="O33" s="237"/>
    </row>
    <row r="34" spans="1:15" s="20" customFormat="1" ht="19.5" customHeight="1" x14ac:dyDescent="0.25">
      <c r="A34" s="70" t="s">
        <v>92</v>
      </c>
      <c r="B34" s="71">
        <v>911</v>
      </c>
      <c r="C34" s="206" t="s">
        <v>13</v>
      </c>
      <c r="D34" s="206" t="s">
        <v>14</v>
      </c>
      <c r="E34" s="204" t="s">
        <v>30</v>
      </c>
      <c r="F34" s="203" t="s">
        <v>21</v>
      </c>
      <c r="G34" s="203" t="s">
        <v>32</v>
      </c>
      <c r="H34" s="203" t="s">
        <v>188</v>
      </c>
      <c r="I34" s="207" t="s">
        <v>94</v>
      </c>
      <c r="J34" s="25">
        <f>J35</f>
        <v>915.1400000000001</v>
      </c>
      <c r="K34" s="25">
        <v>0</v>
      </c>
      <c r="L34" s="25">
        <v>0</v>
      </c>
      <c r="M34" s="237"/>
      <c r="N34" s="237"/>
      <c r="O34" s="237"/>
    </row>
    <row r="35" spans="1:15" s="20" customFormat="1" ht="35.25" customHeight="1" x14ac:dyDescent="0.25">
      <c r="A35" s="70" t="s">
        <v>93</v>
      </c>
      <c r="B35" s="71">
        <v>911</v>
      </c>
      <c r="C35" s="206" t="s">
        <v>13</v>
      </c>
      <c r="D35" s="206" t="s">
        <v>14</v>
      </c>
      <c r="E35" s="204" t="s">
        <v>30</v>
      </c>
      <c r="F35" s="203" t="s">
        <v>21</v>
      </c>
      <c r="G35" s="203" t="s">
        <v>32</v>
      </c>
      <c r="H35" s="203" t="s">
        <v>188</v>
      </c>
      <c r="I35" s="207" t="s">
        <v>95</v>
      </c>
      <c r="J35" s="25">
        <f>107.06+808.08</f>
        <v>915.1400000000001</v>
      </c>
      <c r="K35" s="25">
        <v>0</v>
      </c>
      <c r="L35" s="25">
        <v>0</v>
      </c>
      <c r="M35" s="237" t="s">
        <v>258</v>
      </c>
      <c r="N35" s="237"/>
      <c r="O35" s="237"/>
    </row>
    <row r="36" spans="1:15" s="12" customFormat="1" ht="36.75" customHeight="1" x14ac:dyDescent="0.25">
      <c r="A36" s="78" t="s">
        <v>159</v>
      </c>
      <c r="B36" s="71">
        <v>911</v>
      </c>
      <c r="C36" s="5" t="s">
        <v>13</v>
      </c>
      <c r="D36" s="5" t="s">
        <v>14</v>
      </c>
      <c r="E36" s="66">
        <v>89</v>
      </c>
      <c r="F36" s="65"/>
      <c r="G36" s="65"/>
      <c r="H36" s="65"/>
      <c r="I36" s="103"/>
      <c r="J36" s="99">
        <f>J37</f>
        <v>0.4</v>
      </c>
      <c r="K36" s="99">
        <f t="shared" ref="K36:L39" si="13">K37</f>
        <v>0.4</v>
      </c>
      <c r="L36" s="99">
        <f t="shared" si="13"/>
        <v>0.4</v>
      </c>
      <c r="M36" s="234"/>
      <c r="N36" s="234"/>
      <c r="O36" s="234"/>
    </row>
    <row r="37" spans="1:15" s="12" customFormat="1" ht="47.25" x14ac:dyDescent="0.25">
      <c r="A37" s="78" t="s">
        <v>160</v>
      </c>
      <c r="B37" s="71">
        <v>911</v>
      </c>
      <c r="C37" s="5" t="s">
        <v>13</v>
      </c>
      <c r="D37" s="5" t="s">
        <v>14</v>
      </c>
      <c r="E37" s="66">
        <v>89</v>
      </c>
      <c r="F37" s="65" t="s">
        <v>20</v>
      </c>
      <c r="G37" s="65"/>
      <c r="H37" s="65"/>
      <c r="I37" s="103"/>
      <c r="J37" s="99">
        <f>J38</f>
        <v>0.4</v>
      </c>
      <c r="K37" s="99">
        <f t="shared" si="13"/>
        <v>0.4</v>
      </c>
      <c r="L37" s="99">
        <f t="shared" si="13"/>
        <v>0.4</v>
      </c>
      <c r="M37" s="234"/>
      <c r="N37" s="234"/>
      <c r="O37" s="234"/>
    </row>
    <row r="38" spans="1:15" s="12" customFormat="1" ht="70.5" customHeight="1" x14ac:dyDescent="0.25">
      <c r="A38" s="104" t="s">
        <v>129</v>
      </c>
      <c r="B38" s="71">
        <v>911</v>
      </c>
      <c r="C38" s="5" t="s">
        <v>13</v>
      </c>
      <c r="D38" s="5" t="s">
        <v>14</v>
      </c>
      <c r="E38" s="66">
        <v>89</v>
      </c>
      <c r="F38" s="65" t="s">
        <v>20</v>
      </c>
      <c r="G38" s="65" t="s">
        <v>32</v>
      </c>
      <c r="H38" s="65" t="s">
        <v>38</v>
      </c>
      <c r="I38" s="103"/>
      <c r="J38" s="99">
        <f>J39</f>
        <v>0.4</v>
      </c>
      <c r="K38" s="99">
        <f t="shared" si="13"/>
        <v>0.4</v>
      </c>
      <c r="L38" s="99">
        <f t="shared" si="13"/>
        <v>0.4</v>
      </c>
      <c r="M38" s="234"/>
      <c r="N38" s="234"/>
      <c r="O38" s="234"/>
    </row>
    <row r="39" spans="1:15" s="12" customFormat="1" ht="18" customHeight="1" x14ac:dyDescent="0.25">
      <c r="A39" s="70" t="s">
        <v>92</v>
      </c>
      <c r="B39" s="71">
        <v>911</v>
      </c>
      <c r="C39" s="5" t="s">
        <v>13</v>
      </c>
      <c r="D39" s="5" t="s">
        <v>14</v>
      </c>
      <c r="E39" s="66" t="s">
        <v>43</v>
      </c>
      <c r="F39" s="65" t="s">
        <v>20</v>
      </c>
      <c r="G39" s="65" t="s">
        <v>32</v>
      </c>
      <c r="H39" s="65" t="s">
        <v>38</v>
      </c>
      <c r="I39" s="103" t="s">
        <v>94</v>
      </c>
      <c r="J39" s="99">
        <f>J40</f>
        <v>0.4</v>
      </c>
      <c r="K39" s="99">
        <f t="shared" si="13"/>
        <v>0.4</v>
      </c>
      <c r="L39" s="99">
        <f t="shared" si="13"/>
        <v>0.4</v>
      </c>
      <c r="M39" s="234"/>
      <c r="N39" s="234"/>
      <c r="O39" s="234"/>
    </row>
    <row r="40" spans="1:15" s="12" customFormat="1" ht="35.25" customHeight="1" x14ac:dyDescent="0.25">
      <c r="A40" s="70" t="s">
        <v>93</v>
      </c>
      <c r="B40" s="71">
        <v>911</v>
      </c>
      <c r="C40" s="5" t="s">
        <v>13</v>
      </c>
      <c r="D40" s="5" t="s">
        <v>14</v>
      </c>
      <c r="E40" s="66" t="s">
        <v>43</v>
      </c>
      <c r="F40" s="65" t="s">
        <v>20</v>
      </c>
      <c r="G40" s="65" t="s">
        <v>32</v>
      </c>
      <c r="H40" s="65" t="s">
        <v>38</v>
      </c>
      <c r="I40" s="103" t="s">
        <v>95</v>
      </c>
      <c r="J40" s="99">
        <v>0.4</v>
      </c>
      <c r="K40" s="99">
        <v>0.4</v>
      </c>
      <c r="L40" s="99">
        <v>0.4</v>
      </c>
      <c r="M40" s="234"/>
      <c r="N40" s="234"/>
      <c r="O40" s="234"/>
    </row>
    <row r="41" spans="1:15" x14ac:dyDescent="0.25">
      <c r="A41" s="85" t="s">
        <v>39</v>
      </c>
      <c r="B41" s="71">
        <v>911</v>
      </c>
      <c r="C41" s="88" t="s">
        <v>13</v>
      </c>
      <c r="D41" s="88" t="s">
        <v>40</v>
      </c>
      <c r="E41" s="88"/>
      <c r="F41" s="75"/>
      <c r="G41" s="75"/>
      <c r="H41" s="89"/>
      <c r="I41" s="89"/>
      <c r="J41" s="98">
        <f>J42</f>
        <v>5</v>
      </c>
      <c r="K41" s="98">
        <f t="shared" ref="K41:L45" si="14">K42</f>
        <v>5</v>
      </c>
      <c r="L41" s="98">
        <f t="shared" si="14"/>
        <v>5</v>
      </c>
    </row>
    <row r="42" spans="1:15" ht="36.75" customHeight="1" x14ac:dyDescent="0.25">
      <c r="A42" s="112" t="s">
        <v>159</v>
      </c>
      <c r="B42" s="71">
        <v>911</v>
      </c>
      <c r="C42" s="65" t="s">
        <v>13</v>
      </c>
      <c r="D42" s="65" t="s">
        <v>40</v>
      </c>
      <c r="E42" s="66">
        <v>89</v>
      </c>
      <c r="F42" s="65"/>
      <c r="G42" s="65"/>
      <c r="H42" s="90"/>
      <c r="I42" s="90"/>
      <c r="J42" s="99">
        <f>J43</f>
        <v>5</v>
      </c>
      <c r="K42" s="99">
        <f t="shared" si="14"/>
        <v>5</v>
      </c>
      <c r="L42" s="99">
        <f t="shared" si="14"/>
        <v>5</v>
      </c>
    </row>
    <row r="43" spans="1:15" ht="47.25" x14ac:dyDescent="0.25">
      <c r="A43" s="113" t="s">
        <v>160</v>
      </c>
      <c r="B43" s="71">
        <v>911</v>
      </c>
      <c r="C43" s="65" t="s">
        <v>13</v>
      </c>
      <c r="D43" s="65" t="s">
        <v>40</v>
      </c>
      <c r="E43" s="66">
        <v>89</v>
      </c>
      <c r="F43" s="65" t="s">
        <v>20</v>
      </c>
      <c r="G43" s="65"/>
      <c r="H43" s="90"/>
      <c r="I43" s="90"/>
      <c r="J43" s="99">
        <f>J44</f>
        <v>5</v>
      </c>
      <c r="K43" s="99">
        <f t="shared" si="14"/>
        <v>5</v>
      </c>
      <c r="L43" s="99">
        <f t="shared" si="14"/>
        <v>5</v>
      </c>
    </row>
    <row r="44" spans="1:15" ht="31.5" x14ac:dyDescent="0.25">
      <c r="A44" s="70" t="s">
        <v>161</v>
      </c>
      <c r="B44" s="71">
        <v>911</v>
      </c>
      <c r="C44" s="65" t="s">
        <v>13</v>
      </c>
      <c r="D44" s="65" t="s">
        <v>40</v>
      </c>
      <c r="E44" s="66">
        <v>89</v>
      </c>
      <c r="F44" s="65" t="s">
        <v>20</v>
      </c>
      <c r="G44" s="65" t="s">
        <v>32</v>
      </c>
      <c r="H44" s="65" t="s">
        <v>41</v>
      </c>
      <c r="I44" s="90"/>
      <c r="J44" s="99">
        <f>J45</f>
        <v>5</v>
      </c>
      <c r="K44" s="99">
        <f t="shared" si="14"/>
        <v>5</v>
      </c>
      <c r="L44" s="99">
        <f t="shared" si="14"/>
        <v>5</v>
      </c>
    </row>
    <row r="45" spans="1:15" x14ac:dyDescent="0.25">
      <c r="A45" s="69" t="s">
        <v>100</v>
      </c>
      <c r="B45" s="71">
        <v>911</v>
      </c>
      <c r="C45" s="65" t="s">
        <v>13</v>
      </c>
      <c r="D45" s="65" t="s">
        <v>40</v>
      </c>
      <c r="E45" s="66">
        <v>89</v>
      </c>
      <c r="F45" s="65" t="s">
        <v>20</v>
      </c>
      <c r="G45" s="65" t="s">
        <v>32</v>
      </c>
      <c r="H45" s="65" t="s">
        <v>41</v>
      </c>
      <c r="I45" s="90" t="s">
        <v>101</v>
      </c>
      <c r="J45" s="99">
        <f>J46</f>
        <v>5</v>
      </c>
      <c r="K45" s="99">
        <f t="shared" si="14"/>
        <v>5</v>
      </c>
      <c r="L45" s="99">
        <f t="shared" si="14"/>
        <v>5</v>
      </c>
    </row>
    <row r="46" spans="1:15" ht="17.25" customHeight="1" x14ac:dyDescent="0.25">
      <c r="A46" s="70" t="s">
        <v>42</v>
      </c>
      <c r="B46" s="71">
        <v>911</v>
      </c>
      <c r="C46" s="65" t="s">
        <v>13</v>
      </c>
      <c r="D46" s="65" t="s">
        <v>40</v>
      </c>
      <c r="E46" s="65" t="s">
        <v>43</v>
      </c>
      <c r="F46" s="65" t="s">
        <v>20</v>
      </c>
      <c r="G46" s="65" t="s">
        <v>32</v>
      </c>
      <c r="H46" s="65" t="s">
        <v>41</v>
      </c>
      <c r="I46" s="90" t="s">
        <v>44</v>
      </c>
      <c r="J46" s="99">
        <v>5</v>
      </c>
      <c r="K46" s="99">
        <v>5</v>
      </c>
      <c r="L46" s="99">
        <v>5</v>
      </c>
    </row>
    <row r="47" spans="1:15" ht="15.75" customHeight="1" x14ac:dyDescent="0.25">
      <c r="A47" s="70" t="s">
        <v>189</v>
      </c>
      <c r="B47" s="71">
        <v>911</v>
      </c>
      <c r="C47" s="208" t="s">
        <v>13</v>
      </c>
      <c r="D47" s="88" t="s">
        <v>28</v>
      </c>
      <c r="E47" s="90"/>
      <c r="F47" s="65"/>
      <c r="G47" s="65"/>
      <c r="H47" s="65"/>
      <c r="I47" s="84"/>
      <c r="J47" s="98">
        <f>J52+J48</f>
        <v>0.5</v>
      </c>
      <c r="K47" s="98">
        <f t="shared" ref="K47:L47" si="15">K52+K48</f>
        <v>0.5</v>
      </c>
      <c r="L47" s="98">
        <f t="shared" si="15"/>
        <v>0</v>
      </c>
    </row>
    <row r="48" spans="1:15" ht="48.75" hidden="1" customHeight="1" x14ac:dyDescent="0.25">
      <c r="A48" s="70" t="s">
        <v>202</v>
      </c>
      <c r="B48" s="71">
        <v>911</v>
      </c>
      <c r="C48" s="65" t="s">
        <v>13</v>
      </c>
      <c r="D48" s="65" t="s">
        <v>28</v>
      </c>
      <c r="E48" s="90" t="s">
        <v>40</v>
      </c>
      <c r="F48" s="65"/>
      <c r="G48" s="65"/>
      <c r="H48" s="65"/>
      <c r="I48" s="84"/>
      <c r="J48" s="99">
        <f>J49</f>
        <v>0</v>
      </c>
      <c r="K48" s="99">
        <f t="shared" ref="K48:L50" si="16">K49</f>
        <v>0</v>
      </c>
      <c r="L48" s="99">
        <f t="shared" si="16"/>
        <v>0</v>
      </c>
    </row>
    <row r="49" spans="1:12" ht="17.25" hidden="1" customHeight="1" x14ac:dyDescent="0.25">
      <c r="A49" s="70" t="s">
        <v>200</v>
      </c>
      <c r="B49" s="71">
        <v>911</v>
      </c>
      <c r="C49" s="65" t="s">
        <v>13</v>
      </c>
      <c r="D49" s="65" t="s">
        <v>28</v>
      </c>
      <c r="E49" s="90" t="s">
        <v>40</v>
      </c>
      <c r="F49" s="65" t="s">
        <v>167</v>
      </c>
      <c r="G49" s="65" t="s">
        <v>32</v>
      </c>
      <c r="H49" s="65" t="s">
        <v>201</v>
      </c>
      <c r="I49" s="84"/>
      <c r="J49" s="99">
        <f>J50</f>
        <v>0</v>
      </c>
      <c r="K49" s="99">
        <f t="shared" si="16"/>
        <v>0</v>
      </c>
      <c r="L49" s="99">
        <f t="shared" si="16"/>
        <v>0</v>
      </c>
    </row>
    <row r="50" spans="1:12" ht="26.25" hidden="1" customHeight="1" x14ac:dyDescent="0.25">
      <c r="A50" s="70" t="s">
        <v>92</v>
      </c>
      <c r="B50" s="71">
        <v>911</v>
      </c>
      <c r="C50" s="65" t="s">
        <v>13</v>
      </c>
      <c r="D50" s="65" t="s">
        <v>28</v>
      </c>
      <c r="E50" s="90" t="s">
        <v>40</v>
      </c>
      <c r="F50" s="65" t="s">
        <v>167</v>
      </c>
      <c r="G50" s="65" t="s">
        <v>32</v>
      </c>
      <c r="H50" s="65" t="s">
        <v>201</v>
      </c>
      <c r="I50" s="84" t="s">
        <v>94</v>
      </c>
      <c r="J50" s="99">
        <f>J51</f>
        <v>0</v>
      </c>
      <c r="K50" s="99">
        <f t="shared" si="16"/>
        <v>0</v>
      </c>
      <c r="L50" s="99">
        <f t="shared" si="16"/>
        <v>0</v>
      </c>
    </row>
    <row r="51" spans="1:12" ht="34.5" hidden="1" customHeight="1" x14ac:dyDescent="0.25">
      <c r="A51" s="70" t="s">
        <v>93</v>
      </c>
      <c r="B51" s="71">
        <v>911</v>
      </c>
      <c r="C51" s="65" t="s">
        <v>13</v>
      </c>
      <c r="D51" s="65" t="s">
        <v>28</v>
      </c>
      <c r="E51" s="90" t="s">
        <v>40</v>
      </c>
      <c r="F51" s="65" t="s">
        <v>167</v>
      </c>
      <c r="G51" s="65" t="s">
        <v>32</v>
      </c>
      <c r="H51" s="65" t="s">
        <v>201</v>
      </c>
      <c r="I51" s="84" t="s">
        <v>95</v>
      </c>
      <c r="J51" s="99">
        <v>0</v>
      </c>
      <c r="K51" s="99">
        <v>0</v>
      </c>
      <c r="L51" s="99">
        <v>0</v>
      </c>
    </row>
    <row r="52" spans="1:12" ht="33.75" customHeight="1" x14ac:dyDescent="0.25">
      <c r="A52" s="70" t="s">
        <v>226</v>
      </c>
      <c r="B52" s="71">
        <v>911</v>
      </c>
      <c r="C52" s="5" t="s">
        <v>13</v>
      </c>
      <c r="D52" s="5" t="s">
        <v>28</v>
      </c>
      <c r="E52" s="5" t="s">
        <v>193</v>
      </c>
      <c r="F52" s="65"/>
      <c r="G52" s="65"/>
      <c r="H52" s="65"/>
      <c r="I52" s="84"/>
      <c r="J52" s="99">
        <f>J53</f>
        <v>0.5</v>
      </c>
      <c r="K52" s="99">
        <f t="shared" ref="K52:L54" si="17">K53</f>
        <v>0.5</v>
      </c>
      <c r="L52" s="99">
        <f t="shared" si="17"/>
        <v>0</v>
      </c>
    </row>
    <row r="53" spans="1:12" ht="33" customHeight="1" x14ac:dyDescent="0.25">
      <c r="A53" s="70" t="s">
        <v>194</v>
      </c>
      <c r="B53" s="71">
        <v>911</v>
      </c>
      <c r="C53" s="5" t="s">
        <v>13</v>
      </c>
      <c r="D53" s="5" t="s">
        <v>28</v>
      </c>
      <c r="E53" s="5" t="s">
        <v>193</v>
      </c>
      <c r="F53" s="65" t="s">
        <v>167</v>
      </c>
      <c r="G53" s="65" t="s">
        <v>167</v>
      </c>
      <c r="H53" s="65" t="s">
        <v>195</v>
      </c>
      <c r="I53" s="84"/>
      <c r="J53" s="99">
        <f>J54</f>
        <v>0.5</v>
      </c>
      <c r="K53" s="99">
        <f t="shared" si="17"/>
        <v>0.5</v>
      </c>
      <c r="L53" s="99">
        <f t="shared" si="17"/>
        <v>0</v>
      </c>
    </row>
    <row r="54" spans="1:12" ht="25.5" customHeight="1" x14ac:dyDescent="0.25">
      <c r="A54" s="70" t="s">
        <v>92</v>
      </c>
      <c r="B54" s="71">
        <v>911</v>
      </c>
      <c r="C54" s="5" t="s">
        <v>13</v>
      </c>
      <c r="D54" s="5" t="s">
        <v>28</v>
      </c>
      <c r="E54" s="5" t="s">
        <v>193</v>
      </c>
      <c r="F54" s="5" t="s">
        <v>167</v>
      </c>
      <c r="G54" s="5" t="s">
        <v>32</v>
      </c>
      <c r="H54" s="5" t="s">
        <v>195</v>
      </c>
      <c r="I54" s="5" t="s">
        <v>94</v>
      </c>
      <c r="J54" s="99">
        <f>J55</f>
        <v>0.5</v>
      </c>
      <c r="K54" s="99">
        <f t="shared" si="17"/>
        <v>0.5</v>
      </c>
      <c r="L54" s="99">
        <f t="shared" si="17"/>
        <v>0</v>
      </c>
    </row>
    <row r="55" spans="1:12" ht="35.25" customHeight="1" x14ac:dyDescent="0.25">
      <c r="A55" s="70" t="s">
        <v>93</v>
      </c>
      <c r="B55" s="71">
        <v>911</v>
      </c>
      <c r="C55" s="5" t="s">
        <v>13</v>
      </c>
      <c r="D55" s="5" t="s">
        <v>28</v>
      </c>
      <c r="E55" s="5" t="s">
        <v>193</v>
      </c>
      <c r="F55" s="5" t="s">
        <v>167</v>
      </c>
      <c r="G55" s="5" t="s">
        <v>32</v>
      </c>
      <c r="H55" s="5" t="s">
        <v>195</v>
      </c>
      <c r="I55" s="5" t="s">
        <v>95</v>
      </c>
      <c r="J55" s="99">
        <v>0.5</v>
      </c>
      <c r="K55" s="99">
        <v>0.5</v>
      </c>
      <c r="L55" s="99">
        <v>0</v>
      </c>
    </row>
    <row r="56" spans="1:12" ht="18" customHeight="1" x14ac:dyDescent="0.25">
      <c r="A56" s="85" t="s">
        <v>45</v>
      </c>
      <c r="B56" s="71">
        <v>911</v>
      </c>
      <c r="C56" s="88" t="s">
        <v>24</v>
      </c>
      <c r="D56" s="88"/>
      <c r="E56" s="89"/>
      <c r="F56" s="88"/>
      <c r="G56" s="88"/>
      <c r="H56" s="88"/>
      <c r="I56" s="87"/>
      <c r="J56" s="98">
        <f>J57</f>
        <v>160.1</v>
      </c>
      <c r="K56" s="98">
        <f>K57</f>
        <v>173.9</v>
      </c>
      <c r="L56" s="98">
        <f>L57</f>
        <v>180.2</v>
      </c>
    </row>
    <row r="57" spans="1:12" ht="20.25" customHeight="1" x14ac:dyDescent="0.25">
      <c r="A57" s="73" t="s">
        <v>46</v>
      </c>
      <c r="B57" s="71">
        <v>911</v>
      </c>
      <c r="C57" s="107" t="s">
        <v>24</v>
      </c>
      <c r="D57" s="107" t="s">
        <v>25</v>
      </c>
      <c r="E57" s="80"/>
      <c r="F57" s="74"/>
      <c r="G57" s="74"/>
      <c r="H57" s="74"/>
      <c r="I57" s="81"/>
      <c r="J57" s="98">
        <f>J60</f>
        <v>160.1</v>
      </c>
      <c r="K57" s="98">
        <f>K60</f>
        <v>173.9</v>
      </c>
      <c r="L57" s="98">
        <f>L60</f>
        <v>180.2</v>
      </c>
    </row>
    <row r="58" spans="1:12" ht="35.25" customHeight="1" x14ac:dyDescent="0.25">
      <c r="A58" s="112" t="s">
        <v>159</v>
      </c>
      <c r="B58" s="71">
        <v>911</v>
      </c>
      <c r="C58" s="102" t="s">
        <v>24</v>
      </c>
      <c r="D58" s="102" t="s">
        <v>25</v>
      </c>
      <c r="E58" s="5">
        <v>89</v>
      </c>
      <c r="F58" s="5"/>
      <c r="G58" s="5"/>
      <c r="H58" s="5"/>
      <c r="I58" s="64"/>
      <c r="J58" s="99">
        <f t="shared" ref="J58:L59" si="18">J59</f>
        <v>160.1</v>
      </c>
      <c r="K58" s="99">
        <f t="shared" si="18"/>
        <v>173.9</v>
      </c>
      <c r="L58" s="99">
        <f t="shared" si="18"/>
        <v>180.2</v>
      </c>
    </row>
    <row r="59" spans="1:12" ht="35.25" customHeight="1" x14ac:dyDescent="0.25">
      <c r="A59" s="113" t="s">
        <v>160</v>
      </c>
      <c r="B59" s="71">
        <v>911</v>
      </c>
      <c r="C59" s="102" t="s">
        <v>24</v>
      </c>
      <c r="D59" s="102" t="s">
        <v>25</v>
      </c>
      <c r="E59" s="5">
        <v>89</v>
      </c>
      <c r="F59" s="5">
        <v>1</v>
      </c>
      <c r="G59" s="5"/>
      <c r="H59" s="5"/>
      <c r="I59" s="64"/>
      <c r="J59" s="99">
        <f t="shared" si="18"/>
        <v>160.1</v>
      </c>
      <c r="K59" s="99">
        <f t="shared" si="18"/>
        <v>173.9</v>
      </c>
      <c r="L59" s="99">
        <f t="shared" si="18"/>
        <v>180.2</v>
      </c>
    </row>
    <row r="60" spans="1:12" ht="36" customHeight="1" x14ac:dyDescent="0.25">
      <c r="A60" s="108" t="s">
        <v>166</v>
      </c>
      <c r="B60" s="71">
        <v>911</v>
      </c>
      <c r="C60" s="102" t="s">
        <v>24</v>
      </c>
      <c r="D60" s="102" t="s">
        <v>25</v>
      </c>
      <c r="E60" s="109">
        <v>89</v>
      </c>
      <c r="F60" s="5">
        <v>1</v>
      </c>
      <c r="G60" s="5" t="s">
        <v>32</v>
      </c>
      <c r="H60" s="5">
        <v>51180</v>
      </c>
      <c r="I60" s="64"/>
      <c r="J60" s="23">
        <f>J61+J63</f>
        <v>160.1</v>
      </c>
      <c r="K60" s="23">
        <f>K61+K63</f>
        <v>173.9</v>
      </c>
      <c r="L60" s="23">
        <f>L61+L63</f>
        <v>180.2</v>
      </c>
    </row>
    <row r="61" spans="1:12" ht="53.25" customHeight="1" x14ac:dyDescent="0.25">
      <c r="A61" s="100" t="s">
        <v>96</v>
      </c>
      <c r="B61" s="71">
        <v>911</v>
      </c>
      <c r="C61" s="102" t="s">
        <v>24</v>
      </c>
      <c r="D61" s="102" t="s">
        <v>25</v>
      </c>
      <c r="E61" s="109">
        <v>89</v>
      </c>
      <c r="F61" s="5">
        <v>1</v>
      </c>
      <c r="G61" s="5" t="s">
        <v>32</v>
      </c>
      <c r="H61" s="5" t="s">
        <v>47</v>
      </c>
      <c r="I61" s="64" t="s">
        <v>98</v>
      </c>
      <c r="J61" s="23">
        <f>J62</f>
        <v>146.1</v>
      </c>
      <c r="K61" s="23">
        <f>K62</f>
        <v>145</v>
      </c>
      <c r="L61" s="23">
        <f>L62</f>
        <v>145</v>
      </c>
    </row>
    <row r="62" spans="1:12" ht="24" customHeight="1" x14ac:dyDescent="0.25">
      <c r="A62" s="100" t="s">
        <v>97</v>
      </c>
      <c r="B62" s="71">
        <v>911</v>
      </c>
      <c r="C62" s="102" t="s">
        <v>24</v>
      </c>
      <c r="D62" s="102" t="s">
        <v>25</v>
      </c>
      <c r="E62" s="109">
        <v>89</v>
      </c>
      <c r="F62" s="5">
        <v>1</v>
      </c>
      <c r="G62" s="5" t="s">
        <v>32</v>
      </c>
      <c r="H62" s="5" t="s">
        <v>47</v>
      </c>
      <c r="I62" s="64" t="s">
        <v>99</v>
      </c>
      <c r="J62" s="23">
        <f>145+1.1</f>
        <v>146.1</v>
      </c>
      <c r="K62" s="23">
        <v>145</v>
      </c>
      <c r="L62" s="23">
        <v>145</v>
      </c>
    </row>
    <row r="63" spans="1:12" ht="21" customHeight="1" x14ac:dyDescent="0.25">
      <c r="A63" s="70" t="s">
        <v>92</v>
      </c>
      <c r="B63" s="71">
        <v>911</v>
      </c>
      <c r="C63" s="102" t="s">
        <v>24</v>
      </c>
      <c r="D63" s="102" t="s">
        <v>25</v>
      </c>
      <c r="E63" s="109">
        <v>89</v>
      </c>
      <c r="F63" s="5">
        <v>1</v>
      </c>
      <c r="G63" s="5" t="s">
        <v>32</v>
      </c>
      <c r="H63" s="5">
        <v>51180</v>
      </c>
      <c r="I63" s="64" t="s">
        <v>94</v>
      </c>
      <c r="J63" s="23">
        <f t="shared" ref="J63:L63" si="19">J64</f>
        <v>14</v>
      </c>
      <c r="K63" s="23">
        <f t="shared" si="19"/>
        <v>28.9</v>
      </c>
      <c r="L63" s="23">
        <f t="shared" si="19"/>
        <v>35.200000000000003</v>
      </c>
    </row>
    <row r="64" spans="1:12" ht="21.75" customHeight="1" x14ac:dyDescent="0.25">
      <c r="A64" s="70" t="s">
        <v>93</v>
      </c>
      <c r="B64" s="71">
        <v>911</v>
      </c>
      <c r="C64" s="102" t="s">
        <v>24</v>
      </c>
      <c r="D64" s="102" t="s">
        <v>25</v>
      </c>
      <c r="E64" s="109">
        <v>89</v>
      </c>
      <c r="F64" s="5">
        <v>1</v>
      </c>
      <c r="G64" s="5" t="s">
        <v>32</v>
      </c>
      <c r="H64" s="5">
        <v>51180</v>
      </c>
      <c r="I64" s="64" t="s">
        <v>95</v>
      </c>
      <c r="J64" s="23">
        <v>14</v>
      </c>
      <c r="K64" s="23">
        <v>28.9</v>
      </c>
      <c r="L64" s="23">
        <v>35.200000000000003</v>
      </c>
    </row>
    <row r="65" spans="1:12" ht="21.75" customHeight="1" x14ac:dyDescent="0.25">
      <c r="A65" s="85" t="s">
        <v>238</v>
      </c>
      <c r="B65" s="71">
        <v>911</v>
      </c>
      <c r="C65" s="107" t="s">
        <v>25</v>
      </c>
      <c r="D65" s="107"/>
      <c r="E65" s="251"/>
      <c r="F65" s="74"/>
      <c r="G65" s="74"/>
      <c r="H65" s="74"/>
      <c r="I65" s="64"/>
      <c r="J65" s="105">
        <f>J66</f>
        <v>37.5</v>
      </c>
      <c r="K65" s="105">
        <f t="shared" ref="K65:L69" si="20">K66</f>
        <v>0</v>
      </c>
      <c r="L65" s="105">
        <f t="shared" si="20"/>
        <v>0</v>
      </c>
    </row>
    <row r="66" spans="1:12" ht="38.25" customHeight="1" x14ac:dyDescent="0.25">
      <c r="A66" s="85" t="s">
        <v>239</v>
      </c>
      <c r="B66" s="71">
        <v>911</v>
      </c>
      <c r="C66" s="107" t="s">
        <v>25</v>
      </c>
      <c r="D66" s="107" t="s">
        <v>27</v>
      </c>
      <c r="E66" s="107"/>
      <c r="F66" s="74"/>
      <c r="G66" s="74"/>
      <c r="H66" s="5"/>
      <c r="I66" s="64"/>
      <c r="J66" s="105">
        <f>J67</f>
        <v>37.5</v>
      </c>
      <c r="K66" s="105">
        <f t="shared" si="20"/>
        <v>0</v>
      </c>
      <c r="L66" s="105">
        <f t="shared" si="20"/>
        <v>0</v>
      </c>
    </row>
    <row r="67" spans="1:12" ht="42.75" customHeight="1" x14ac:dyDescent="0.25">
      <c r="A67" s="70" t="s">
        <v>243</v>
      </c>
      <c r="B67" s="71">
        <v>911</v>
      </c>
      <c r="C67" s="102" t="s">
        <v>25</v>
      </c>
      <c r="D67" s="102" t="s">
        <v>27</v>
      </c>
      <c r="E67" s="102" t="s">
        <v>240</v>
      </c>
      <c r="F67" s="5"/>
      <c r="G67" s="5"/>
      <c r="H67" s="5"/>
      <c r="I67" s="64"/>
      <c r="J67" s="23">
        <f>J68</f>
        <v>37.5</v>
      </c>
      <c r="K67" s="23">
        <f t="shared" si="20"/>
        <v>0</v>
      </c>
      <c r="L67" s="23">
        <f t="shared" si="20"/>
        <v>0</v>
      </c>
    </row>
    <row r="68" spans="1:12" ht="21.75" customHeight="1" x14ac:dyDescent="0.25">
      <c r="A68" s="70" t="s">
        <v>241</v>
      </c>
      <c r="B68" s="71">
        <v>911</v>
      </c>
      <c r="C68" s="102" t="s">
        <v>25</v>
      </c>
      <c r="D68" s="102" t="s">
        <v>27</v>
      </c>
      <c r="E68" s="102" t="s">
        <v>240</v>
      </c>
      <c r="F68" s="5" t="s">
        <v>167</v>
      </c>
      <c r="G68" s="5" t="s">
        <v>32</v>
      </c>
      <c r="H68" s="5" t="s">
        <v>242</v>
      </c>
      <c r="I68" s="64"/>
      <c r="J68" s="23">
        <f>J69</f>
        <v>37.5</v>
      </c>
      <c r="K68" s="23">
        <f t="shared" si="20"/>
        <v>0</v>
      </c>
      <c r="L68" s="23">
        <f t="shared" si="20"/>
        <v>0</v>
      </c>
    </row>
    <row r="69" spans="1:12" ht="21.75" customHeight="1" x14ac:dyDescent="0.25">
      <c r="A69" s="70" t="s">
        <v>92</v>
      </c>
      <c r="B69" s="71">
        <v>911</v>
      </c>
      <c r="C69" s="102" t="s">
        <v>25</v>
      </c>
      <c r="D69" s="102" t="s">
        <v>27</v>
      </c>
      <c r="E69" s="102" t="s">
        <v>240</v>
      </c>
      <c r="F69" s="5" t="s">
        <v>167</v>
      </c>
      <c r="G69" s="5" t="s">
        <v>32</v>
      </c>
      <c r="H69" s="5" t="s">
        <v>242</v>
      </c>
      <c r="I69" s="64" t="s">
        <v>94</v>
      </c>
      <c r="J69" s="23">
        <f>J70</f>
        <v>37.5</v>
      </c>
      <c r="K69" s="23">
        <f t="shared" si="20"/>
        <v>0</v>
      </c>
      <c r="L69" s="23">
        <f t="shared" si="20"/>
        <v>0</v>
      </c>
    </row>
    <row r="70" spans="1:12" ht="21.75" customHeight="1" x14ac:dyDescent="0.25">
      <c r="A70" s="70" t="s">
        <v>93</v>
      </c>
      <c r="B70" s="71">
        <v>911</v>
      </c>
      <c r="C70" s="102" t="s">
        <v>25</v>
      </c>
      <c r="D70" s="102" t="s">
        <v>27</v>
      </c>
      <c r="E70" s="102" t="s">
        <v>240</v>
      </c>
      <c r="F70" s="5" t="s">
        <v>167</v>
      </c>
      <c r="G70" s="5" t="s">
        <v>32</v>
      </c>
      <c r="H70" s="5" t="s">
        <v>242</v>
      </c>
      <c r="I70" s="64" t="s">
        <v>95</v>
      </c>
      <c r="J70" s="23">
        <v>37.5</v>
      </c>
      <c r="K70" s="23">
        <v>0</v>
      </c>
      <c r="L70" s="23">
        <v>0</v>
      </c>
    </row>
    <row r="71" spans="1:12" x14ac:dyDescent="0.25">
      <c r="A71" s="73" t="s">
        <v>48</v>
      </c>
      <c r="B71" s="71">
        <v>911</v>
      </c>
      <c r="C71" s="107" t="s">
        <v>14</v>
      </c>
      <c r="D71" s="107"/>
      <c r="E71" s="74"/>
      <c r="F71" s="74"/>
      <c r="G71" s="74"/>
      <c r="H71" s="74"/>
      <c r="I71" s="74"/>
      <c r="J71" s="105">
        <f>J72+J81</f>
        <v>1440.8322199999998</v>
      </c>
      <c r="K71" s="105">
        <f t="shared" ref="K71:L71" si="21">K72</f>
        <v>383.3</v>
      </c>
      <c r="L71" s="105">
        <f t="shared" si="21"/>
        <v>510.7</v>
      </c>
    </row>
    <row r="72" spans="1:12" x14ac:dyDescent="0.25">
      <c r="A72" s="73" t="s">
        <v>49</v>
      </c>
      <c r="B72" s="71">
        <v>911</v>
      </c>
      <c r="C72" s="74" t="s">
        <v>14</v>
      </c>
      <c r="D72" s="74" t="s">
        <v>26</v>
      </c>
      <c r="E72" s="110"/>
      <c r="F72" s="110"/>
      <c r="G72" s="110"/>
      <c r="H72" s="110"/>
      <c r="I72" s="74"/>
      <c r="J72" s="105">
        <f>J73+J77</f>
        <v>1133.2925399999999</v>
      </c>
      <c r="K72" s="105">
        <f t="shared" ref="K72:L72" si="22">K73+K77</f>
        <v>383.3</v>
      </c>
      <c r="L72" s="105">
        <f t="shared" si="22"/>
        <v>510.7</v>
      </c>
    </row>
    <row r="73" spans="1:12" ht="47.25" x14ac:dyDescent="0.25">
      <c r="A73" s="112" t="s">
        <v>192</v>
      </c>
      <c r="B73" s="71">
        <v>911</v>
      </c>
      <c r="C73" s="65" t="s">
        <v>14</v>
      </c>
      <c r="D73" s="65" t="s">
        <v>26</v>
      </c>
      <c r="E73" s="65" t="s">
        <v>28</v>
      </c>
      <c r="F73" s="65"/>
      <c r="G73" s="65"/>
      <c r="H73" s="65"/>
      <c r="I73" s="5"/>
      <c r="J73" s="23">
        <f>J74</f>
        <v>1104.73254</v>
      </c>
      <c r="K73" s="23">
        <f t="shared" ref="J73:L75" si="23">K74</f>
        <v>383.3</v>
      </c>
      <c r="L73" s="23">
        <f t="shared" si="23"/>
        <v>510.7</v>
      </c>
    </row>
    <row r="74" spans="1:12" ht="144.75" customHeight="1" x14ac:dyDescent="0.25">
      <c r="A74" s="133" t="s">
        <v>208</v>
      </c>
      <c r="B74" s="71">
        <v>911</v>
      </c>
      <c r="C74" s="65" t="s">
        <v>14</v>
      </c>
      <c r="D74" s="65" t="s">
        <v>26</v>
      </c>
      <c r="E74" s="65" t="s">
        <v>28</v>
      </c>
      <c r="F74" s="65" t="s">
        <v>167</v>
      </c>
      <c r="G74" s="65" t="s">
        <v>13</v>
      </c>
      <c r="H74" s="243" t="s">
        <v>214</v>
      </c>
      <c r="I74" s="5"/>
      <c r="J74" s="23">
        <f t="shared" si="23"/>
        <v>1104.73254</v>
      </c>
      <c r="K74" s="23">
        <f t="shared" si="23"/>
        <v>383.3</v>
      </c>
      <c r="L74" s="23">
        <f t="shared" si="23"/>
        <v>510.7</v>
      </c>
    </row>
    <row r="75" spans="1:12" ht="18.75" customHeight="1" x14ac:dyDescent="0.25">
      <c r="A75" s="70" t="s">
        <v>92</v>
      </c>
      <c r="B75" s="71">
        <v>911</v>
      </c>
      <c r="C75" s="65" t="s">
        <v>14</v>
      </c>
      <c r="D75" s="65" t="s">
        <v>26</v>
      </c>
      <c r="E75" s="65" t="s">
        <v>28</v>
      </c>
      <c r="F75" s="65" t="s">
        <v>167</v>
      </c>
      <c r="G75" s="65" t="s">
        <v>13</v>
      </c>
      <c r="H75" s="243" t="s">
        <v>214</v>
      </c>
      <c r="I75" s="5" t="s">
        <v>94</v>
      </c>
      <c r="J75" s="23">
        <f t="shared" si="23"/>
        <v>1104.73254</v>
      </c>
      <c r="K75" s="23">
        <f t="shared" si="23"/>
        <v>383.3</v>
      </c>
      <c r="L75" s="23">
        <f t="shared" si="23"/>
        <v>510.7</v>
      </c>
    </row>
    <row r="76" spans="1:12" ht="33.75" customHeight="1" x14ac:dyDescent="0.25">
      <c r="A76" s="70" t="s">
        <v>93</v>
      </c>
      <c r="B76" s="71">
        <v>911</v>
      </c>
      <c r="C76" s="65" t="s">
        <v>14</v>
      </c>
      <c r="D76" s="65" t="s">
        <v>26</v>
      </c>
      <c r="E76" s="65" t="s">
        <v>28</v>
      </c>
      <c r="F76" s="65" t="s">
        <v>167</v>
      </c>
      <c r="G76" s="65" t="s">
        <v>13</v>
      </c>
      <c r="H76" s="243" t="s">
        <v>214</v>
      </c>
      <c r="I76" s="5" t="s">
        <v>95</v>
      </c>
      <c r="J76" s="179">
        <f>370-J80+175.20254+588.09</f>
        <v>1104.73254</v>
      </c>
      <c r="K76" s="180">
        <f>383.3-K80</f>
        <v>383.3</v>
      </c>
      <c r="L76" s="181">
        <f>510.7-L80</f>
        <v>510.7</v>
      </c>
    </row>
    <row r="77" spans="1:12" ht="33.75" customHeight="1" x14ac:dyDescent="0.25">
      <c r="A77" s="106" t="s">
        <v>199</v>
      </c>
      <c r="B77" s="71">
        <v>911</v>
      </c>
      <c r="C77" s="5" t="s">
        <v>14</v>
      </c>
      <c r="D77" s="5" t="s">
        <v>26</v>
      </c>
      <c r="E77" s="5" t="s">
        <v>198</v>
      </c>
      <c r="F77" s="5"/>
      <c r="G77" s="5"/>
      <c r="H77" s="243" t="s">
        <v>214</v>
      </c>
      <c r="I77" s="5"/>
      <c r="J77" s="179">
        <f>J78</f>
        <v>28.56</v>
      </c>
      <c r="K77" s="179">
        <f t="shared" ref="K77:L79" si="24">K78</f>
        <v>0</v>
      </c>
      <c r="L77" s="179">
        <f t="shared" si="24"/>
        <v>0</v>
      </c>
    </row>
    <row r="78" spans="1:12" ht="142.5" customHeight="1" x14ac:dyDescent="0.25">
      <c r="A78" s="133" t="s">
        <v>208</v>
      </c>
      <c r="B78" s="71">
        <v>911</v>
      </c>
      <c r="C78" s="65" t="s">
        <v>14</v>
      </c>
      <c r="D78" s="65" t="s">
        <v>26</v>
      </c>
      <c r="E78" s="65" t="s">
        <v>198</v>
      </c>
      <c r="F78" s="65" t="s">
        <v>167</v>
      </c>
      <c r="G78" s="65" t="s">
        <v>13</v>
      </c>
      <c r="H78" s="243" t="s">
        <v>214</v>
      </c>
      <c r="I78" s="5"/>
      <c r="J78" s="179">
        <f>J79</f>
        <v>28.56</v>
      </c>
      <c r="K78" s="179">
        <f t="shared" si="24"/>
        <v>0</v>
      </c>
      <c r="L78" s="179">
        <f t="shared" si="24"/>
        <v>0</v>
      </c>
    </row>
    <row r="79" spans="1:12" ht="20.25" customHeight="1" x14ac:dyDescent="0.25">
      <c r="A79" s="70" t="s">
        <v>92</v>
      </c>
      <c r="B79" s="71">
        <v>911</v>
      </c>
      <c r="C79" s="65" t="s">
        <v>14</v>
      </c>
      <c r="D79" s="65" t="s">
        <v>26</v>
      </c>
      <c r="E79" s="65" t="s">
        <v>198</v>
      </c>
      <c r="F79" s="65" t="s">
        <v>167</v>
      </c>
      <c r="G79" s="65" t="s">
        <v>13</v>
      </c>
      <c r="H79" s="243" t="s">
        <v>214</v>
      </c>
      <c r="I79" s="5" t="s">
        <v>94</v>
      </c>
      <c r="J79" s="179">
        <f>J80</f>
        <v>28.56</v>
      </c>
      <c r="K79" s="179">
        <f t="shared" si="24"/>
        <v>0</v>
      </c>
      <c r="L79" s="179">
        <f t="shared" si="24"/>
        <v>0</v>
      </c>
    </row>
    <row r="80" spans="1:12" ht="33.75" customHeight="1" x14ac:dyDescent="0.25">
      <c r="A80" s="70" t="s">
        <v>93</v>
      </c>
      <c r="B80" s="71">
        <v>911</v>
      </c>
      <c r="C80" s="65" t="s">
        <v>14</v>
      </c>
      <c r="D80" s="65" t="s">
        <v>26</v>
      </c>
      <c r="E80" s="65" t="s">
        <v>198</v>
      </c>
      <c r="F80" s="65" t="s">
        <v>167</v>
      </c>
      <c r="G80" s="65" t="s">
        <v>13</v>
      </c>
      <c r="H80" s="243" t="s">
        <v>214</v>
      </c>
      <c r="I80" s="5" t="s">
        <v>95</v>
      </c>
      <c r="J80" s="180">
        <v>28.56</v>
      </c>
      <c r="K80" s="197">
        <v>0</v>
      </c>
      <c r="L80" s="197">
        <v>0</v>
      </c>
    </row>
    <row r="81" spans="1:13" ht="21" customHeight="1" x14ac:dyDescent="0.25">
      <c r="A81" s="244" t="s">
        <v>227</v>
      </c>
      <c r="B81" s="71">
        <v>911</v>
      </c>
      <c r="C81" s="88" t="s">
        <v>14</v>
      </c>
      <c r="D81" s="88" t="s">
        <v>134</v>
      </c>
      <c r="E81" s="65"/>
      <c r="F81" s="65"/>
      <c r="G81" s="65"/>
      <c r="H81" s="65"/>
      <c r="I81" s="5"/>
      <c r="J81" s="245">
        <f>J82+J87</f>
        <v>307.53967999999998</v>
      </c>
      <c r="K81" s="245">
        <f t="shared" ref="K81:L81" si="25">K82+K87</f>
        <v>0</v>
      </c>
      <c r="L81" s="245">
        <f t="shared" si="25"/>
        <v>0</v>
      </c>
    </row>
    <row r="82" spans="1:13" ht="55.5" customHeight="1" x14ac:dyDescent="0.25">
      <c r="A82" s="106" t="s">
        <v>251</v>
      </c>
      <c r="B82" s="71">
        <v>911</v>
      </c>
      <c r="C82" s="65" t="s">
        <v>14</v>
      </c>
      <c r="D82" s="65" t="s">
        <v>134</v>
      </c>
      <c r="E82" s="65" t="s">
        <v>247</v>
      </c>
      <c r="F82" s="65"/>
      <c r="G82" s="65"/>
      <c r="H82" s="65"/>
      <c r="I82" s="5"/>
      <c r="J82" s="180">
        <f>J83</f>
        <v>307.53967999999998</v>
      </c>
      <c r="K82" s="180">
        <f t="shared" ref="K82:L85" si="26">K83</f>
        <v>0</v>
      </c>
      <c r="L82" s="180">
        <f t="shared" si="26"/>
        <v>0</v>
      </c>
    </row>
    <row r="83" spans="1:13" ht="23.25" customHeight="1" x14ac:dyDescent="0.25">
      <c r="A83" s="113" t="s">
        <v>248</v>
      </c>
      <c r="B83" s="71">
        <v>911</v>
      </c>
      <c r="C83" s="65" t="s">
        <v>14</v>
      </c>
      <c r="D83" s="65" t="s">
        <v>134</v>
      </c>
      <c r="E83" s="65" t="s">
        <v>247</v>
      </c>
      <c r="F83" s="65" t="s">
        <v>167</v>
      </c>
      <c r="G83" s="65" t="s">
        <v>13</v>
      </c>
      <c r="H83" s="65"/>
      <c r="I83" s="5"/>
      <c r="J83" s="180">
        <f>J84</f>
        <v>307.53967999999998</v>
      </c>
      <c r="K83" s="180">
        <f t="shared" si="26"/>
        <v>0</v>
      </c>
      <c r="L83" s="180">
        <f t="shared" si="26"/>
        <v>0</v>
      </c>
    </row>
    <row r="84" spans="1:13" ht="51.75" customHeight="1" x14ac:dyDescent="0.25">
      <c r="A84" s="267" t="s">
        <v>249</v>
      </c>
      <c r="B84" s="71">
        <v>911</v>
      </c>
      <c r="C84" s="65" t="s">
        <v>14</v>
      </c>
      <c r="D84" s="65" t="s">
        <v>134</v>
      </c>
      <c r="E84" s="65" t="s">
        <v>247</v>
      </c>
      <c r="F84" s="65" t="s">
        <v>167</v>
      </c>
      <c r="G84" s="65" t="s">
        <v>13</v>
      </c>
      <c r="H84" s="65" t="s">
        <v>250</v>
      </c>
      <c r="I84" s="5"/>
      <c r="J84" s="180">
        <f>J85</f>
        <v>307.53967999999998</v>
      </c>
      <c r="K84" s="180">
        <f t="shared" si="26"/>
        <v>0</v>
      </c>
      <c r="L84" s="180">
        <f t="shared" si="26"/>
        <v>0</v>
      </c>
    </row>
    <row r="85" spans="1:13" ht="21" customHeight="1" x14ac:dyDescent="0.25">
      <c r="A85" s="70" t="s">
        <v>92</v>
      </c>
      <c r="B85" s="71">
        <v>911</v>
      </c>
      <c r="C85" s="65" t="s">
        <v>14</v>
      </c>
      <c r="D85" s="65" t="s">
        <v>134</v>
      </c>
      <c r="E85" s="65" t="s">
        <v>247</v>
      </c>
      <c r="F85" s="65" t="s">
        <v>167</v>
      </c>
      <c r="G85" s="65" t="s">
        <v>13</v>
      </c>
      <c r="H85" s="65" t="s">
        <v>250</v>
      </c>
      <c r="I85" s="5" t="s">
        <v>94</v>
      </c>
      <c r="J85" s="180">
        <f>J86</f>
        <v>307.53967999999998</v>
      </c>
      <c r="K85" s="180">
        <f t="shared" si="26"/>
        <v>0</v>
      </c>
      <c r="L85" s="180">
        <f t="shared" si="26"/>
        <v>0</v>
      </c>
    </row>
    <row r="86" spans="1:13" ht="33.75" customHeight="1" x14ac:dyDescent="0.25">
      <c r="A86" s="70" t="s">
        <v>93</v>
      </c>
      <c r="B86" s="71">
        <v>911</v>
      </c>
      <c r="C86" s="65" t="s">
        <v>14</v>
      </c>
      <c r="D86" s="65" t="s">
        <v>134</v>
      </c>
      <c r="E86" s="65" t="s">
        <v>247</v>
      </c>
      <c r="F86" s="65" t="s">
        <v>167</v>
      </c>
      <c r="G86" s="65" t="s">
        <v>13</v>
      </c>
      <c r="H86" s="65" t="s">
        <v>250</v>
      </c>
      <c r="I86" s="5" t="s">
        <v>95</v>
      </c>
      <c r="J86" s="180">
        <v>307.53967999999998</v>
      </c>
      <c r="K86" s="197">
        <v>0</v>
      </c>
      <c r="L86" s="197">
        <v>0</v>
      </c>
    </row>
    <row r="87" spans="1:13" ht="33.75" customHeight="1" x14ac:dyDescent="0.25">
      <c r="A87" s="112" t="s">
        <v>159</v>
      </c>
      <c r="B87" s="71">
        <v>911</v>
      </c>
      <c r="C87" s="65" t="s">
        <v>14</v>
      </c>
      <c r="D87" s="65" t="s">
        <v>134</v>
      </c>
      <c r="E87" s="65" t="s">
        <v>43</v>
      </c>
      <c r="F87" s="65"/>
      <c r="G87" s="65"/>
      <c r="H87" s="65"/>
      <c r="I87" s="5"/>
      <c r="J87" s="180">
        <f>J88</f>
        <v>0</v>
      </c>
      <c r="K87" s="180">
        <f t="shared" ref="K87:L90" si="27">K88</f>
        <v>0</v>
      </c>
      <c r="L87" s="180">
        <f t="shared" si="27"/>
        <v>0</v>
      </c>
    </row>
    <row r="88" spans="1:13" ht="33.75" customHeight="1" x14ac:dyDescent="0.25">
      <c r="A88" s="113" t="s">
        <v>160</v>
      </c>
      <c r="B88" s="71">
        <v>911</v>
      </c>
      <c r="C88" s="65" t="s">
        <v>14</v>
      </c>
      <c r="D88" s="65" t="s">
        <v>134</v>
      </c>
      <c r="E88" s="65" t="s">
        <v>43</v>
      </c>
      <c r="F88" s="65" t="s">
        <v>20</v>
      </c>
      <c r="G88" s="65"/>
      <c r="H88" s="65"/>
      <c r="I88" s="5"/>
      <c r="J88" s="180">
        <f>J89</f>
        <v>0</v>
      </c>
      <c r="K88" s="180">
        <f t="shared" si="27"/>
        <v>0</v>
      </c>
      <c r="L88" s="180">
        <f t="shared" si="27"/>
        <v>0</v>
      </c>
    </row>
    <row r="89" spans="1:13" ht="33.75" customHeight="1" x14ac:dyDescent="0.25">
      <c r="A89" s="113" t="s">
        <v>252</v>
      </c>
      <c r="B89" s="71">
        <v>911</v>
      </c>
      <c r="C89" s="65" t="s">
        <v>14</v>
      </c>
      <c r="D89" s="65" t="s">
        <v>134</v>
      </c>
      <c r="E89" s="65" t="s">
        <v>43</v>
      </c>
      <c r="F89" s="65" t="s">
        <v>20</v>
      </c>
      <c r="G89" s="65" t="s">
        <v>32</v>
      </c>
      <c r="H89" s="65" t="s">
        <v>253</v>
      </c>
      <c r="I89" s="5"/>
      <c r="J89" s="180">
        <f>J90</f>
        <v>0</v>
      </c>
      <c r="K89" s="180">
        <f t="shared" si="27"/>
        <v>0</v>
      </c>
      <c r="L89" s="180">
        <f t="shared" si="27"/>
        <v>0</v>
      </c>
    </row>
    <row r="90" spans="1:13" ht="33.75" customHeight="1" x14ac:dyDescent="0.25">
      <c r="A90" s="70" t="s">
        <v>92</v>
      </c>
      <c r="B90" s="71">
        <v>911</v>
      </c>
      <c r="C90" s="65" t="s">
        <v>14</v>
      </c>
      <c r="D90" s="65" t="s">
        <v>134</v>
      </c>
      <c r="E90" s="65" t="s">
        <v>43</v>
      </c>
      <c r="F90" s="65" t="s">
        <v>20</v>
      </c>
      <c r="G90" s="65" t="s">
        <v>32</v>
      </c>
      <c r="H90" s="65" t="s">
        <v>253</v>
      </c>
      <c r="I90" s="5" t="s">
        <v>94</v>
      </c>
      <c r="J90" s="180">
        <f>J91</f>
        <v>0</v>
      </c>
      <c r="K90" s="180">
        <f t="shared" si="27"/>
        <v>0</v>
      </c>
      <c r="L90" s="180">
        <f t="shared" si="27"/>
        <v>0</v>
      </c>
    </row>
    <row r="91" spans="1:13" ht="33.75" customHeight="1" x14ac:dyDescent="0.25">
      <c r="A91" s="70" t="s">
        <v>93</v>
      </c>
      <c r="B91" s="71">
        <v>911</v>
      </c>
      <c r="C91" s="65" t="s">
        <v>14</v>
      </c>
      <c r="D91" s="65" t="s">
        <v>134</v>
      </c>
      <c r="E91" s="65" t="s">
        <v>43</v>
      </c>
      <c r="F91" s="65" t="s">
        <v>20</v>
      </c>
      <c r="G91" s="65" t="s">
        <v>32</v>
      </c>
      <c r="H91" s="65" t="s">
        <v>253</v>
      </c>
      <c r="I91" s="5" t="s">
        <v>95</v>
      </c>
      <c r="J91" s="180">
        <f>600-15.54-584.46</f>
        <v>0</v>
      </c>
      <c r="K91" s="197">
        <v>0</v>
      </c>
      <c r="L91" s="197">
        <v>0</v>
      </c>
      <c r="M91" s="236" t="s">
        <v>257</v>
      </c>
    </row>
    <row r="92" spans="1:13" x14ac:dyDescent="0.25">
      <c r="A92" s="73" t="s">
        <v>17</v>
      </c>
      <c r="B92" s="71">
        <v>911</v>
      </c>
      <c r="C92" s="74" t="s">
        <v>16</v>
      </c>
      <c r="D92" s="74"/>
      <c r="E92" s="74"/>
      <c r="F92" s="74"/>
      <c r="G92" s="74"/>
      <c r="H92" s="24"/>
      <c r="I92" s="24"/>
      <c r="J92" s="77">
        <f>J93+J99</f>
        <v>809.77692000000002</v>
      </c>
      <c r="K92" s="77">
        <f>K93+K99</f>
        <v>95.146140000000003</v>
      </c>
      <c r="L92" s="77">
        <f>L93+L99</f>
        <v>103.91537</v>
      </c>
    </row>
    <row r="93" spans="1:13" x14ac:dyDescent="0.25">
      <c r="A93" s="73" t="s">
        <v>50</v>
      </c>
      <c r="B93" s="71">
        <v>911</v>
      </c>
      <c r="C93" s="74" t="s">
        <v>16</v>
      </c>
      <c r="D93" s="74" t="s">
        <v>24</v>
      </c>
      <c r="E93" s="74"/>
      <c r="F93" s="74"/>
      <c r="G93" s="74"/>
      <c r="H93" s="76"/>
      <c r="I93" s="76"/>
      <c r="J93" s="77">
        <f>J94</f>
        <v>540</v>
      </c>
      <c r="K93" s="77">
        <f t="shared" ref="K93:L93" si="28">K94</f>
        <v>30</v>
      </c>
      <c r="L93" s="77">
        <f t="shared" si="28"/>
        <v>30</v>
      </c>
    </row>
    <row r="94" spans="1:13" ht="36.75" customHeight="1" x14ac:dyDescent="0.25">
      <c r="A94" s="112" t="s">
        <v>159</v>
      </c>
      <c r="B94" s="71">
        <v>911</v>
      </c>
      <c r="C94" s="5" t="s">
        <v>16</v>
      </c>
      <c r="D94" s="5" t="s">
        <v>24</v>
      </c>
      <c r="E94" s="5" t="s">
        <v>43</v>
      </c>
      <c r="F94" s="5"/>
      <c r="G94" s="5"/>
      <c r="H94" s="24"/>
      <c r="I94" s="24"/>
      <c r="J94" s="25">
        <f>J95</f>
        <v>540</v>
      </c>
      <c r="K94" s="25">
        <f t="shared" ref="K94:L97" si="29">K95</f>
        <v>30</v>
      </c>
      <c r="L94" s="25">
        <f t="shared" si="29"/>
        <v>30</v>
      </c>
    </row>
    <row r="95" spans="1:13" ht="47.25" x14ac:dyDescent="0.25">
      <c r="A95" s="113" t="s">
        <v>160</v>
      </c>
      <c r="B95" s="71">
        <v>911</v>
      </c>
      <c r="C95" s="5" t="s">
        <v>16</v>
      </c>
      <c r="D95" s="5" t="s">
        <v>24</v>
      </c>
      <c r="E95" s="5" t="s">
        <v>43</v>
      </c>
      <c r="F95" s="5" t="s">
        <v>20</v>
      </c>
      <c r="G95" s="5"/>
      <c r="H95" s="24"/>
      <c r="I95" s="24"/>
      <c r="J95" s="25">
        <f>J96</f>
        <v>540</v>
      </c>
      <c r="K95" s="25">
        <f t="shared" si="29"/>
        <v>30</v>
      </c>
      <c r="L95" s="25">
        <f t="shared" si="29"/>
        <v>30</v>
      </c>
    </row>
    <row r="96" spans="1:13" ht="47.25" x14ac:dyDescent="0.25">
      <c r="A96" s="106" t="s">
        <v>215</v>
      </c>
      <c r="B96" s="71">
        <v>911</v>
      </c>
      <c r="C96" s="5" t="s">
        <v>16</v>
      </c>
      <c r="D96" s="5" t="s">
        <v>24</v>
      </c>
      <c r="E96" s="5">
        <v>89</v>
      </c>
      <c r="F96" s="5">
        <v>1</v>
      </c>
      <c r="G96" s="5" t="s">
        <v>32</v>
      </c>
      <c r="H96" s="5" t="s">
        <v>191</v>
      </c>
      <c r="I96" s="64"/>
      <c r="J96" s="25">
        <f>J97</f>
        <v>540</v>
      </c>
      <c r="K96" s="25">
        <f t="shared" si="29"/>
        <v>30</v>
      </c>
      <c r="L96" s="25">
        <f t="shared" si="29"/>
        <v>30</v>
      </c>
    </row>
    <row r="97" spans="1:13" ht="22.5" customHeight="1" x14ac:dyDescent="0.25">
      <c r="A97" s="70" t="s">
        <v>92</v>
      </c>
      <c r="B97" s="71">
        <v>911</v>
      </c>
      <c r="C97" s="5" t="s">
        <v>16</v>
      </c>
      <c r="D97" s="5" t="s">
        <v>24</v>
      </c>
      <c r="E97" s="5">
        <v>89</v>
      </c>
      <c r="F97" s="5">
        <v>1</v>
      </c>
      <c r="G97" s="5" t="s">
        <v>32</v>
      </c>
      <c r="H97" s="5" t="s">
        <v>191</v>
      </c>
      <c r="I97" s="64" t="s">
        <v>94</v>
      </c>
      <c r="J97" s="25">
        <f>J98</f>
        <v>540</v>
      </c>
      <c r="K97" s="25">
        <f t="shared" si="29"/>
        <v>30</v>
      </c>
      <c r="L97" s="25">
        <f t="shared" si="29"/>
        <v>30</v>
      </c>
    </row>
    <row r="98" spans="1:13" ht="31.5" x14ac:dyDescent="0.25">
      <c r="A98" s="70" t="s">
        <v>93</v>
      </c>
      <c r="B98" s="71">
        <v>911</v>
      </c>
      <c r="C98" s="5" t="s">
        <v>16</v>
      </c>
      <c r="D98" s="5" t="s">
        <v>24</v>
      </c>
      <c r="E98" s="5">
        <v>89</v>
      </c>
      <c r="F98" s="5">
        <v>1</v>
      </c>
      <c r="G98" s="5" t="s">
        <v>32</v>
      </c>
      <c r="H98" s="5" t="s">
        <v>191</v>
      </c>
      <c r="I98" s="64" t="s">
        <v>95</v>
      </c>
      <c r="J98" s="25">
        <f>70+80+200+130+60</f>
        <v>540</v>
      </c>
      <c r="K98" s="25">
        <v>30</v>
      </c>
      <c r="L98" s="25">
        <v>30</v>
      </c>
      <c r="M98" s="236" t="s">
        <v>256</v>
      </c>
    </row>
    <row r="99" spans="1:13" x14ac:dyDescent="0.25">
      <c r="A99" s="73" t="s">
        <v>51</v>
      </c>
      <c r="B99" s="71">
        <v>911</v>
      </c>
      <c r="C99" s="74" t="s">
        <v>16</v>
      </c>
      <c r="D99" s="74" t="s">
        <v>25</v>
      </c>
      <c r="E99" s="74"/>
      <c r="F99" s="74"/>
      <c r="G99" s="75"/>
      <c r="H99" s="76"/>
      <c r="I99" s="76"/>
      <c r="J99" s="77">
        <f>J113+J100</f>
        <v>269.77692000000002</v>
      </c>
      <c r="K99" s="77">
        <f>K113</f>
        <v>65.146140000000003</v>
      </c>
      <c r="L99" s="77">
        <f>L113</f>
        <v>73.915369999999996</v>
      </c>
    </row>
    <row r="100" spans="1:13" ht="31.5" x14ac:dyDescent="0.25">
      <c r="A100" s="106" t="s">
        <v>234</v>
      </c>
      <c r="B100" s="71">
        <v>911</v>
      </c>
      <c r="C100" s="5" t="s">
        <v>16</v>
      </c>
      <c r="D100" s="5" t="s">
        <v>25</v>
      </c>
      <c r="E100" s="5" t="s">
        <v>232</v>
      </c>
      <c r="F100" s="5" t="s">
        <v>167</v>
      </c>
      <c r="G100" s="5"/>
      <c r="H100" s="24"/>
      <c r="I100" s="24"/>
      <c r="J100" s="25">
        <f>J101+J105+J109</f>
        <v>128.02579999999998</v>
      </c>
      <c r="K100" s="25">
        <f t="shared" ref="K100:L100" si="30">K101+K105+K109</f>
        <v>0</v>
      </c>
      <c r="L100" s="25">
        <f t="shared" si="30"/>
        <v>0</v>
      </c>
    </row>
    <row r="101" spans="1:13" ht="31.5" x14ac:dyDescent="0.25">
      <c r="A101" s="106" t="s">
        <v>235</v>
      </c>
      <c r="B101" s="71">
        <v>911</v>
      </c>
      <c r="C101" s="5" t="s">
        <v>16</v>
      </c>
      <c r="D101" s="5" t="s">
        <v>25</v>
      </c>
      <c r="E101" s="5" t="s">
        <v>232</v>
      </c>
      <c r="F101" s="5" t="s">
        <v>167</v>
      </c>
      <c r="G101" s="5" t="s">
        <v>13</v>
      </c>
      <c r="H101" s="24"/>
      <c r="I101" s="24"/>
      <c r="J101" s="25">
        <f>J102</f>
        <v>83.915319999999994</v>
      </c>
      <c r="K101" s="25">
        <f t="shared" ref="K101:L103" si="31">K102</f>
        <v>0</v>
      </c>
      <c r="L101" s="25">
        <f t="shared" si="31"/>
        <v>0</v>
      </c>
    </row>
    <row r="102" spans="1:13" x14ac:dyDescent="0.25">
      <c r="A102" s="70" t="s">
        <v>52</v>
      </c>
      <c r="B102" s="71">
        <v>911</v>
      </c>
      <c r="C102" s="5" t="s">
        <v>16</v>
      </c>
      <c r="D102" s="5" t="s">
        <v>25</v>
      </c>
      <c r="E102" s="5" t="s">
        <v>232</v>
      </c>
      <c r="F102" s="5" t="s">
        <v>167</v>
      </c>
      <c r="G102" s="5" t="s">
        <v>13</v>
      </c>
      <c r="H102" s="72">
        <v>43010</v>
      </c>
      <c r="I102" s="24"/>
      <c r="J102" s="25">
        <f>J103</f>
        <v>83.915319999999994</v>
      </c>
      <c r="K102" s="25">
        <f t="shared" si="31"/>
        <v>0</v>
      </c>
      <c r="L102" s="25">
        <f t="shared" si="31"/>
        <v>0</v>
      </c>
    </row>
    <row r="103" spans="1:13" ht="31.5" x14ac:dyDescent="0.25">
      <c r="A103" s="70" t="s">
        <v>92</v>
      </c>
      <c r="B103" s="71">
        <v>911</v>
      </c>
      <c r="C103" s="5" t="s">
        <v>16</v>
      </c>
      <c r="D103" s="5" t="s">
        <v>25</v>
      </c>
      <c r="E103" s="5" t="s">
        <v>232</v>
      </c>
      <c r="F103" s="5" t="s">
        <v>167</v>
      </c>
      <c r="G103" s="5" t="s">
        <v>13</v>
      </c>
      <c r="H103" s="72">
        <v>43010</v>
      </c>
      <c r="I103" s="72">
        <v>200</v>
      </c>
      <c r="J103" s="25">
        <f>J104</f>
        <v>83.915319999999994</v>
      </c>
      <c r="K103" s="25">
        <f t="shared" si="31"/>
        <v>0</v>
      </c>
      <c r="L103" s="25">
        <f t="shared" si="31"/>
        <v>0</v>
      </c>
    </row>
    <row r="104" spans="1:13" ht="31.5" x14ac:dyDescent="0.25">
      <c r="A104" s="70" t="s">
        <v>93</v>
      </c>
      <c r="B104" s="71">
        <v>911</v>
      </c>
      <c r="C104" s="5" t="s">
        <v>16</v>
      </c>
      <c r="D104" s="5" t="s">
        <v>25</v>
      </c>
      <c r="E104" s="5" t="s">
        <v>232</v>
      </c>
      <c r="F104" s="5" t="s">
        <v>167</v>
      </c>
      <c r="G104" s="5" t="s">
        <v>13</v>
      </c>
      <c r="H104" s="72">
        <v>43010</v>
      </c>
      <c r="I104" s="72">
        <v>240</v>
      </c>
      <c r="J104" s="25">
        <v>83.915319999999994</v>
      </c>
      <c r="K104" s="25">
        <v>0</v>
      </c>
      <c r="L104" s="25">
        <v>0</v>
      </c>
    </row>
    <row r="105" spans="1:13" ht="47.25" x14ac:dyDescent="0.25">
      <c r="A105" s="70" t="s">
        <v>236</v>
      </c>
      <c r="B105" s="71">
        <v>911</v>
      </c>
      <c r="C105" s="5" t="s">
        <v>16</v>
      </c>
      <c r="D105" s="5" t="s">
        <v>25</v>
      </c>
      <c r="E105" s="5" t="s">
        <v>232</v>
      </c>
      <c r="F105" s="5" t="s">
        <v>167</v>
      </c>
      <c r="G105" s="5" t="s">
        <v>25</v>
      </c>
      <c r="H105" s="72"/>
      <c r="I105" s="72"/>
      <c r="J105" s="25">
        <f>J106</f>
        <v>28.41048</v>
      </c>
      <c r="K105" s="25">
        <f t="shared" ref="K105:L107" si="32">K106</f>
        <v>0</v>
      </c>
      <c r="L105" s="25">
        <f t="shared" si="32"/>
        <v>0</v>
      </c>
    </row>
    <row r="106" spans="1:13" x14ac:dyDescent="0.25">
      <c r="A106" s="70" t="s">
        <v>132</v>
      </c>
      <c r="B106" s="71">
        <v>911</v>
      </c>
      <c r="C106" s="5" t="s">
        <v>16</v>
      </c>
      <c r="D106" s="5" t="s">
        <v>25</v>
      </c>
      <c r="E106" s="5" t="s">
        <v>232</v>
      </c>
      <c r="F106" s="5" t="s">
        <v>167</v>
      </c>
      <c r="G106" s="5" t="s">
        <v>25</v>
      </c>
      <c r="H106" s="72">
        <v>43040</v>
      </c>
      <c r="I106" s="24"/>
      <c r="J106" s="25">
        <f>J107</f>
        <v>28.41048</v>
      </c>
      <c r="K106" s="25">
        <f t="shared" si="32"/>
        <v>0</v>
      </c>
      <c r="L106" s="25">
        <f t="shared" si="32"/>
        <v>0</v>
      </c>
    </row>
    <row r="107" spans="1:13" ht="31.5" x14ac:dyDescent="0.25">
      <c r="A107" s="70" t="s">
        <v>92</v>
      </c>
      <c r="B107" s="71">
        <v>911</v>
      </c>
      <c r="C107" s="5" t="s">
        <v>16</v>
      </c>
      <c r="D107" s="5" t="s">
        <v>25</v>
      </c>
      <c r="E107" s="5" t="s">
        <v>232</v>
      </c>
      <c r="F107" s="5" t="s">
        <v>167</v>
      </c>
      <c r="G107" s="5" t="s">
        <v>25</v>
      </c>
      <c r="H107" s="72">
        <v>43040</v>
      </c>
      <c r="I107" s="72">
        <v>200</v>
      </c>
      <c r="J107" s="25">
        <f>J108</f>
        <v>28.41048</v>
      </c>
      <c r="K107" s="25">
        <f t="shared" si="32"/>
        <v>0</v>
      </c>
      <c r="L107" s="25">
        <f t="shared" si="32"/>
        <v>0</v>
      </c>
    </row>
    <row r="108" spans="1:13" ht="31.5" x14ac:dyDescent="0.25">
      <c r="A108" s="70" t="s">
        <v>93</v>
      </c>
      <c r="B108" s="71">
        <v>911</v>
      </c>
      <c r="C108" s="5" t="s">
        <v>16</v>
      </c>
      <c r="D108" s="5" t="s">
        <v>25</v>
      </c>
      <c r="E108" s="5" t="s">
        <v>232</v>
      </c>
      <c r="F108" s="5" t="s">
        <v>167</v>
      </c>
      <c r="G108" s="5" t="s">
        <v>25</v>
      </c>
      <c r="H108" s="72">
        <v>43040</v>
      </c>
      <c r="I108" s="72">
        <v>240</v>
      </c>
      <c r="J108" s="25">
        <f>28.41048</f>
        <v>28.41048</v>
      </c>
      <c r="K108" s="25">
        <v>0</v>
      </c>
      <c r="L108" s="25">
        <v>0</v>
      </c>
    </row>
    <row r="109" spans="1:13" ht="110.25" x14ac:dyDescent="0.25">
      <c r="A109" s="106" t="s">
        <v>237</v>
      </c>
      <c r="B109" s="71">
        <v>911</v>
      </c>
      <c r="C109" s="5" t="s">
        <v>16</v>
      </c>
      <c r="D109" s="5" t="s">
        <v>25</v>
      </c>
      <c r="E109" s="5" t="s">
        <v>232</v>
      </c>
      <c r="F109" s="65" t="s">
        <v>167</v>
      </c>
      <c r="G109" s="65" t="s">
        <v>14</v>
      </c>
      <c r="H109" s="72"/>
      <c r="I109" s="72"/>
      <c r="J109" s="25">
        <f>J110</f>
        <v>15.7</v>
      </c>
      <c r="K109" s="25">
        <f t="shared" ref="K109:L111" si="33">K110</f>
        <v>0</v>
      </c>
      <c r="L109" s="25">
        <f t="shared" si="33"/>
        <v>0</v>
      </c>
    </row>
    <row r="110" spans="1:13" ht="31.5" x14ac:dyDescent="0.25">
      <c r="A110" s="106" t="s">
        <v>233</v>
      </c>
      <c r="B110" s="71">
        <v>911</v>
      </c>
      <c r="C110" s="5" t="s">
        <v>16</v>
      </c>
      <c r="D110" s="5" t="s">
        <v>25</v>
      </c>
      <c r="E110" s="5" t="s">
        <v>232</v>
      </c>
      <c r="F110" s="65" t="s">
        <v>167</v>
      </c>
      <c r="G110" s="65" t="s">
        <v>14</v>
      </c>
      <c r="H110" s="72">
        <v>44206</v>
      </c>
      <c r="I110" s="24"/>
      <c r="J110" s="25">
        <f>J111</f>
        <v>15.7</v>
      </c>
      <c r="K110" s="25">
        <f t="shared" si="33"/>
        <v>0</v>
      </c>
      <c r="L110" s="25">
        <f t="shared" si="33"/>
        <v>0</v>
      </c>
    </row>
    <row r="111" spans="1:13" ht="31.5" x14ac:dyDescent="0.25">
      <c r="A111" s="70" t="s">
        <v>92</v>
      </c>
      <c r="B111" s="71">
        <v>911</v>
      </c>
      <c r="C111" s="5" t="s">
        <v>16</v>
      </c>
      <c r="D111" s="5" t="s">
        <v>25</v>
      </c>
      <c r="E111" s="5" t="s">
        <v>232</v>
      </c>
      <c r="F111" s="65" t="s">
        <v>167</v>
      </c>
      <c r="G111" s="65" t="s">
        <v>14</v>
      </c>
      <c r="H111" s="72">
        <v>44206</v>
      </c>
      <c r="I111" s="72">
        <v>200</v>
      </c>
      <c r="J111" s="25">
        <f>J112</f>
        <v>15.7</v>
      </c>
      <c r="K111" s="25">
        <f t="shared" si="33"/>
        <v>0</v>
      </c>
      <c r="L111" s="25">
        <f t="shared" si="33"/>
        <v>0</v>
      </c>
    </row>
    <row r="112" spans="1:13" ht="31.5" x14ac:dyDescent="0.25">
      <c r="A112" s="70" t="s">
        <v>93</v>
      </c>
      <c r="B112" s="71">
        <v>911</v>
      </c>
      <c r="C112" s="5" t="s">
        <v>16</v>
      </c>
      <c r="D112" s="5" t="s">
        <v>25</v>
      </c>
      <c r="E112" s="5" t="s">
        <v>232</v>
      </c>
      <c r="F112" s="65" t="s">
        <v>167</v>
      </c>
      <c r="G112" s="65" t="s">
        <v>14</v>
      </c>
      <c r="H112" s="72">
        <v>44206</v>
      </c>
      <c r="I112" s="72">
        <v>240</v>
      </c>
      <c r="J112" s="25">
        <f>15.697+0.003</f>
        <v>15.7</v>
      </c>
      <c r="K112" s="25">
        <v>0</v>
      </c>
      <c r="L112" s="25">
        <v>0</v>
      </c>
    </row>
    <row r="113" spans="1:12" ht="37.5" customHeight="1" x14ac:dyDescent="0.25">
      <c r="A113" s="112" t="s">
        <v>159</v>
      </c>
      <c r="B113" s="71">
        <v>911</v>
      </c>
      <c r="C113" s="5" t="s">
        <v>16</v>
      </c>
      <c r="D113" s="5" t="s">
        <v>25</v>
      </c>
      <c r="E113" s="5" t="s">
        <v>43</v>
      </c>
      <c r="F113" s="5"/>
      <c r="G113" s="75"/>
      <c r="H113" s="24"/>
      <c r="I113" s="24"/>
      <c r="J113" s="25">
        <f>J114</f>
        <v>141.75112000000001</v>
      </c>
      <c r="K113" s="25">
        <f t="shared" ref="K113:L113" si="34">K114</f>
        <v>65.146140000000003</v>
      </c>
      <c r="L113" s="25">
        <f t="shared" si="34"/>
        <v>73.915369999999996</v>
      </c>
    </row>
    <row r="114" spans="1:12" ht="47.25" x14ac:dyDescent="0.25">
      <c r="A114" s="113" t="s">
        <v>160</v>
      </c>
      <c r="B114" s="71">
        <v>911</v>
      </c>
      <c r="C114" s="5" t="s">
        <v>16</v>
      </c>
      <c r="D114" s="5" t="s">
        <v>25</v>
      </c>
      <c r="E114" s="5" t="s">
        <v>43</v>
      </c>
      <c r="F114" s="72">
        <v>1</v>
      </c>
      <c r="G114" s="75"/>
      <c r="H114" s="24"/>
      <c r="I114" s="24"/>
      <c r="J114" s="25">
        <f>J115+J118</f>
        <v>141.75112000000001</v>
      </c>
      <c r="K114" s="25">
        <f t="shared" ref="K114:L114" si="35">K115+K118</f>
        <v>65.146140000000003</v>
      </c>
      <c r="L114" s="25">
        <f t="shared" si="35"/>
        <v>73.915369999999996</v>
      </c>
    </row>
    <row r="115" spans="1:12" x14ac:dyDescent="0.25">
      <c r="A115" s="70" t="s">
        <v>52</v>
      </c>
      <c r="B115" s="71">
        <v>911</v>
      </c>
      <c r="C115" s="5" t="s">
        <v>16</v>
      </c>
      <c r="D115" s="5" t="s">
        <v>25</v>
      </c>
      <c r="E115" s="5" t="s">
        <v>43</v>
      </c>
      <c r="F115" s="72">
        <v>1</v>
      </c>
      <c r="G115" s="65" t="s">
        <v>32</v>
      </c>
      <c r="H115" s="72">
        <v>43010</v>
      </c>
      <c r="I115" s="24"/>
      <c r="J115" s="25">
        <f>J116</f>
        <v>16.084680000000006</v>
      </c>
      <c r="K115" s="25">
        <f t="shared" ref="K115:L115" si="36">K116</f>
        <v>41.5</v>
      </c>
      <c r="L115" s="25">
        <f t="shared" si="36"/>
        <v>50</v>
      </c>
    </row>
    <row r="116" spans="1:12" ht="17.25" customHeight="1" x14ac:dyDescent="0.25">
      <c r="A116" s="70" t="s">
        <v>92</v>
      </c>
      <c r="B116" s="71">
        <v>911</v>
      </c>
      <c r="C116" s="5" t="s">
        <v>16</v>
      </c>
      <c r="D116" s="5" t="s">
        <v>25</v>
      </c>
      <c r="E116" s="5" t="s">
        <v>43</v>
      </c>
      <c r="F116" s="72">
        <v>1</v>
      </c>
      <c r="G116" s="65" t="s">
        <v>32</v>
      </c>
      <c r="H116" s="72">
        <v>43010</v>
      </c>
      <c r="I116" s="72">
        <v>200</v>
      </c>
      <c r="J116" s="25">
        <f>J117</f>
        <v>16.084680000000006</v>
      </c>
      <c r="K116" s="25">
        <f>K117</f>
        <v>41.5</v>
      </c>
      <c r="L116" s="25">
        <f>L117</f>
        <v>50</v>
      </c>
    </row>
    <row r="117" spans="1:12" ht="31.5" x14ac:dyDescent="0.25">
      <c r="A117" s="70" t="s">
        <v>93</v>
      </c>
      <c r="B117" s="71">
        <v>911</v>
      </c>
      <c r="C117" s="5" t="s">
        <v>16</v>
      </c>
      <c r="D117" s="5" t="s">
        <v>25</v>
      </c>
      <c r="E117" s="5" t="s">
        <v>43</v>
      </c>
      <c r="F117" s="72">
        <v>1</v>
      </c>
      <c r="G117" s="65" t="s">
        <v>32</v>
      </c>
      <c r="H117" s="72">
        <v>43010</v>
      </c>
      <c r="I117" s="72">
        <v>240</v>
      </c>
      <c r="J117" s="25">
        <f>100-83.91532</f>
        <v>16.084680000000006</v>
      </c>
      <c r="K117" s="25">
        <v>41.5</v>
      </c>
      <c r="L117" s="25">
        <v>50</v>
      </c>
    </row>
    <row r="118" spans="1:12" ht="19.5" customHeight="1" x14ac:dyDescent="0.25">
      <c r="A118" s="70" t="s">
        <v>132</v>
      </c>
      <c r="B118" s="71">
        <v>911</v>
      </c>
      <c r="C118" s="5" t="s">
        <v>16</v>
      </c>
      <c r="D118" s="5" t="s">
        <v>25</v>
      </c>
      <c r="E118" s="5" t="s">
        <v>43</v>
      </c>
      <c r="F118" s="72">
        <v>1</v>
      </c>
      <c r="G118" s="65" t="s">
        <v>32</v>
      </c>
      <c r="H118" s="72">
        <v>43040</v>
      </c>
      <c r="I118" s="24"/>
      <c r="J118" s="25">
        <f>J119</f>
        <v>125.66643999999999</v>
      </c>
      <c r="K118" s="25">
        <f t="shared" ref="K118:L119" si="37">K119</f>
        <v>23.646139999999999</v>
      </c>
      <c r="L118" s="25">
        <f t="shared" si="37"/>
        <v>23.915369999999999</v>
      </c>
    </row>
    <row r="119" spans="1:12" ht="16.5" customHeight="1" x14ac:dyDescent="0.25">
      <c r="A119" s="70" t="s">
        <v>92</v>
      </c>
      <c r="B119" s="71">
        <v>911</v>
      </c>
      <c r="C119" s="5" t="s">
        <v>16</v>
      </c>
      <c r="D119" s="5" t="s">
        <v>25</v>
      </c>
      <c r="E119" s="5" t="s">
        <v>43</v>
      </c>
      <c r="F119" s="72">
        <v>1</v>
      </c>
      <c r="G119" s="65" t="s">
        <v>32</v>
      </c>
      <c r="H119" s="72">
        <v>43040</v>
      </c>
      <c r="I119" s="72">
        <v>200</v>
      </c>
      <c r="J119" s="25">
        <f>J120</f>
        <v>125.66643999999999</v>
      </c>
      <c r="K119" s="25">
        <f t="shared" si="37"/>
        <v>23.646139999999999</v>
      </c>
      <c r="L119" s="25">
        <f t="shared" si="37"/>
        <v>23.915369999999999</v>
      </c>
    </row>
    <row r="120" spans="1:12" ht="31.5" customHeight="1" x14ac:dyDescent="0.25">
      <c r="A120" s="70" t="s">
        <v>93</v>
      </c>
      <c r="B120" s="71">
        <v>911</v>
      </c>
      <c r="C120" s="5" t="s">
        <v>16</v>
      </c>
      <c r="D120" s="5" t="s">
        <v>25</v>
      </c>
      <c r="E120" s="5" t="s">
        <v>43</v>
      </c>
      <c r="F120" s="72">
        <v>1</v>
      </c>
      <c r="G120" s="65" t="s">
        <v>32</v>
      </c>
      <c r="H120" s="72">
        <v>43040</v>
      </c>
      <c r="I120" s="72">
        <v>240</v>
      </c>
      <c r="J120" s="25">
        <f>81.57692+110-65.91048</f>
        <v>125.66643999999999</v>
      </c>
      <c r="K120" s="25">
        <v>23.646139999999999</v>
      </c>
      <c r="L120" s="25">
        <v>23.915369999999999</v>
      </c>
    </row>
    <row r="121" spans="1:12" x14ac:dyDescent="0.25">
      <c r="A121" s="73" t="s">
        <v>53</v>
      </c>
      <c r="B121" s="71">
        <v>911</v>
      </c>
      <c r="C121" s="74" t="s">
        <v>27</v>
      </c>
      <c r="D121" s="74"/>
      <c r="E121" s="80"/>
      <c r="F121" s="74"/>
      <c r="G121" s="74"/>
      <c r="H121" s="74"/>
      <c r="I121" s="81"/>
      <c r="J121" s="98">
        <f t="shared" ref="J121:L126" si="38">J122</f>
        <v>108.4</v>
      </c>
      <c r="K121" s="98">
        <f t="shared" si="38"/>
        <v>55.7</v>
      </c>
      <c r="L121" s="98">
        <f t="shared" si="38"/>
        <v>24.299999999999997</v>
      </c>
    </row>
    <row r="122" spans="1:12" x14ac:dyDescent="0.25">
      <c r="A122" s="82" t="s">
        <v>23</v>
      </c>
      <c r="B122" s="71">
        <v>911</v>
      </c>
      <c r="C122" s="74" t="s">
        <v>27</v>
      </c>
      <c r="D122" s="74" t="s">
        <v>13</v>
      </c>
      <c r="E122" s="81"/>
      <c r="F122" s="74"/>
      <c r="G122" s="74"/>
      <c r="H122" s="74"/>
      <c r="I122" s="81"/>
      <c r="J122" s="98">
        <f t="shared" si="38"/>
        <v>108.4</v>
      </c>
      <c r="K122" s="98">
        <f t="shared" si="38"/>
        <v>55.7</v>
      </c>
      <c r="L122" s="98">
        <f t="shared" si="38"/>
        <v>24.299999999999997</v>
      </c>
    </row>
    <row r="123" spans="1:12" ht="36.75" customHeight="1" x14ac:dyDescent="0.25">
      <c r="A123" s="112" t="s">
        <v>159</v>
      </c>
      <c r="B123" s="71">
        <v>911</v>
      </c>
      <c r="C123" s="5" t="s">
        <v>27</v>
      </c>
      <c r="D123" s="5" t="s">
        <v>13</v>
      </c>
      <c r="E123" s="5">
        <v>89</v>
      </c>
      <c r="F123" s="5"/>
      <c r="G123" s="5"/>
      <c r="H123" s="5"/>
      <c r="I123" s="64"/>
      <c r="J123" s="99">
        <f t="shared" si="38"/>
        <v>108.4</v>
      </c>
      <c r="K123" s="99">
        <f t="shared" si="38"/>
        <v>55.7</v>
      </c>
      <c r="L123" s="99">
        <f t="shared" si="38"/>
        <v>24.299999999999997</v>
      </c>
    </row>
    <row r="124" spans="1:12" ht="47.25" x14ac:dyDescent="0.25">
      <c r="A124" s="113" t="s">
        <v>160</v>
      </c>
      <c r="B124" s="71">
        <v>911</v>
      </c>
      <c r="C124" s="5" t="s">
        <v>27</v>
      </c>
      <c r="D124" s="5" t="s">
        <v>13</v>
      </c>
      <c r="E124" s="5">
        <v>89</v>
      </c>
      <c r="F124" s="5">
        <v>1</v>
      </c>
      <c r="G124" s="5"/>
      <c r="H124" s="5"/>
      <c r="I124" s="64"/>
      <c r="J124" s="99">
        <f t="shared" si="38"/>
        <v>108.4</v>
      </c>
      <c r="K124" s="99">
        <f t="shared" si="38"/>
        <v>55.7</v>
      </c>
      <c r="L124" s="99">
        <f t="shared" si="38"/>
        <v>24.299999999999997</v>
      </c>
    </row>
    <row r="125" spans="1:12" x14ac:dyDescent="0.25">
      <c r="A125" s="78" t="s">
        <v>87</v>
      </c>
      <c r="B125" s="71">
        <v>911</v>
      </c>
      <c r="C125" s="83" t="s">
        <v>27</v>
      </c>
      <c r="D125" s="83" t="s">
        <v>13</v>
      </c>
      <c r="E125" s="84">
        <v>89</v>
      </c>
      <c r="F125" s="65">
        <v>1</v>
      </c>
      <c r="G125" s="65" t="s">
        <v>32</v>
      </c>
      <c r="H125" s="65" t="s">
        <v>55</v>
      </c>
      <c r="I125" s="84"/>
      <c r="J125" s="99">
        <f t="shared" si="38"/>
        <v>108.4</v>
      </c>
      <c r="K125" s="99">
        <f t="shared" si="38"/>
        <v>55.7</v>
      </c>
      <c r="L125" s="99">
        <f t="shared" si="38"/>
        <v>24.299999999999997</v>
      </c>
    </row>
    <row r="126" spans="1:12" x14ac:dyDescent="0.25">
      <c r="A126" s="78" t="s">
        <v>88</v>
      </c>
      <c r="B126" s="71">
        <v>911</v>
      </c>
      <c r="C126" s="83" t="s">
        <v>27</v>
      </c>
      <c r="D126" s="83" t="s">
        <v>13</v>
      </c>
      <c r="E126" s="84">
        <v>89</v>
      </c>
      <c r="F126" s="65">
        <v>1</v>
      </c>
      <c r="G126" s="65" t="s">
        <v>32</v>
      </c>
      <c r="H126" s="65" t="s">
        <v>55</v>
      </c>
      <c r="I126" s="84" t="s">
        <v>90</v>
      </c>
      <c r="J126" s="99">
        <f t="shared" si="38"/>
        <v>108.4</v>
      </c>
      <c r="K126" s="99">
        <f t="shared" si="38"/>
        <v>55.7</v>
      </c>
      <c r="L126" s="99">
        <f t="shared" si="38"/>
        <v>24.299999999999997</v>
      </c>
    </row>
    <row r="127" spans="1:12" x14ac:dyDescent="0.25">
      <c r="A127" s="78" t="s">
        <v>89</v>
      </c>
      <c r="B127" s="71">
        <v>911</v>
      </c>
      <c r="C127" s="83" t="s">
        <v>27</v>
      </c>
      <c r="D127" s="83" t="s">
        <v>13</v>
      </c>
      <c r="E127" s="84">
        <v>89</v>
      </c>
      <c r="F127" s="65">
        <v>1</v>
      </c>
      <c r="G127" s="65" t="s">
        <v>32</v>
      </c>
      <c r="H127" s="65" t="s">
        <v>55</v>
      </c>
      <c r="I127" s="84" t="s">
        <v>91</v>
      </c>
      <c r="J127" s="99">
        <f>86+22.4</f>
        <v>108.4</v>
      </c>
      <c r="K127" s="99">
        <f>86-K141</f>
        <v>55.7</v>
      </c>
      <c r="L127" s="99">
        <f>86-L141</f>
        <v>24.299999999999997</v>
      </c>
    </row>
    <row r="128" spans="1:12" x14ac:dyDescent="0.25">
      <c r="A128" s="85" t="s">
        <v>15</v>
      </c>
      <c r="B128" s="71">
        <v>911</v>
      </c>
      <c r="C128" s="86" t="s">
        <v>28</v>
      </c>
      <c r="D128" s="86"/>
      <c r="E128" s="87"/>
      <c r="F128" s="88"/>
      <c r="G128" s="88"/>
      <c r="H128" s="88"/>
      <c r="I128" s="87"/>
      <c r="J128" s="98">
        <f t="shared" ref="J128:L133" si="39">J129</f>
        <v>1.5</v>
      </c>
      <c r="K128" s="98">
        <f t="shared" si="39"/>
        <v>1.5</v>
      </c>
      <c r="L128" s="98">
        <f t="shared" si="39"/>
        <v>1.5</v>
      </c>
    </row>
    <row r="129" spans="1:12" x14ac:dyDescent="0.25">
      <c r="A129" s="85" t="s">
        <v>56</v>
      </c>
      <c r="B129" s="71">
        <v>911</v>
      </c>
      <c r="C129" s="88">
        <v>13</v>
      </c>
      <c r="D129" s="88" t="s">
        <v>13</v>
      </c>
      <c r="E129" s="89"/>
      <c r="F129" s="88"/>
      <c r="G129" s="88"/>
      <c r="H129" s="88"/>
      <c r="I129" s="87"/>
      <c r="J129" s="98">
        <f t="shared" si="39"/>
        <v>1.5</v>
      </c>
      <c r="K129" s="98">
        <f t="shared" si="39"/>
        <v>1.5</v>
      </c>
      <c r="L129" s="98">
        <f t="shared" si="39"/>
        <v>1.5</v>
      </c>
    </row>
    <row r="130" spans="1:12" ht="34.5" customHeight="1" x14ac:dyDescent="0.25">
      <c r="A130" s="112" t="s">
        <v>159</v>
      </c>
      <c r="B130" s="71">
        <v>911</v>
      </c>
      <c r="C130" s="65" t="s">
        <v>28</v>
      </c>
      <c r="D130" s="65" t="s">
        <v>13</v>
      </c>
      <c r="E130" s="5">
        <v>89</v>
      </c>
      <c r="F130" s="5"/>
      <c r="G130" s="65"/>
      <c r="H130" s="65"/>
      <c r="I130" s="84"/>
      <c r="J130" s="99">
        <f t="shared" si="39"/>
        <v>1.5</v>
      </c>
      <c r="K130" s="99">
        <f t="shared" si="39"/>
        <v>1.5</v>
      </c>
      <c r="L130" s="99">
        <f t="shared" si="39"/>
        <v>1.5</v>
      </c>
    </row>
    <row r="131" spans="1:12" ht="47.25" x14ac:dyDescent="0.25">
      <c r="A131" s="113" t="s">
        <v>160</v>
      </c>
      <c r="B131" s="71">
        <v>911</v>
      </c>
      <c r="C131" s="65" t="s">
        <v>28</v>
      </c>
      <c r="D131" s="65" t="s">
        <v>13</v>
      </c>
      <c r="E131" s="5">
        <v>89</v>
      </c>
      <c r="F131" s="5">
        <v>1</v>
      </c>
      <c r="G131" s="65"/>
      <c r="H131" s="65"/>
      <c r="I131" s="84"/>
      <c r="J131" s="99">
        <f t="shared" si="39"/>
        <v>1.5</v>
      </c>
      <c r="K131" s="99">
        <f t="shared" si="39"/>
        <v>1.5</v>
      </c>
      <c r="L131" s="99">
        <f t="shared" si="39"/>
        <v>1.5</v>
      </c>
    </row>
    <row r="132" spans="1:12" x14ac:dyDescent="0.25">
      <c r="A132" s="70" t="s">
        <v>57</v>
      </c>
      <c r="B132" s="71">
        <v>911</v>
      </c>
      <c r="C132" s="65">
        <v>13</v>
      </c>
      <c r="D132" s="65" t="s">
        <v>13</v>
      </c>
      <c r="E132" s="90">
        <v>89</v>
      </c>
      <c r="F132" s="65">
        <v>1</v>
      </c>
      <c r="G132" s="65" t="s">
        <v>32</v>
      </c>
      <c r="H132" s="65">
        <v>41240</v>
      </c>
      <c r="I132" s="84"/>
      <c r="J132" s="101">
        <f t="shared" si="39"/>
        <v>1.5</v>
      </c>
      <c r="K132" s="101">
        <f t="shared" si="39"/>
        <v>1.5</v>
      </c>
      <c r="L132" s="101">
        <f t="shared" si="39"/>
        <v>1.5</v>
      </c>
    </row>
    <row r="133" spans="1:12" x14ac:dyDescent="0.25">
      <c r="A133" s="70" t="s">
        <v>85</v>
      </c>
      <c r="B133" s="71">
        <v>911</v>
      </c>
      <c r="C133" s="65">
        <v>13</v>
      </c>
      <c r="D133" s="65" t="s">
        <v>13</v>
      </c>
      <c r="E133" s="90">
        <v>89</v>
      </c>
      <c r="F133" s="65">
        <v>1</v>
      </c>
      <c r="G133" s="65" t="s">
        <v>32</v>
      </c>
      <c r="H133" s="65" t="s">
        <v>62</v>
      </c>
      <c r="I133" s="84" t="s">
        <v>86</v>
      </c>
      <c r="J133" s="101">
        <f t="shared" si="39"/>
        <v>1.5</v>
      </c>
      <c r="K133" s="101">
        <f t="shared" si="39"/>
        <v>1.5</v>
      </c>
      <c r="L133" s="101">
        <f t="shared" si="39"/>
        <v>1.5</v>
      </c>
    </row>
    <row r="134" spans="1:12" x14ac:dyDescent="0.25">
      <c r="A134" s="69" t="s">
        <v>58</v>
      </c>
      <c r="B134" s="71">
        <v>911</v>
      </c>
      <c r="C134" s="65">
        <v>13</v>
      </c>
      <c r="D134" s="65" t="s">
        <v>13</v>
      </c>
      <c r="E134" s="90">
        <v>89</v>
      </c>
      <c r="F134" s="65">
        <v>1</v>
      </c>
      <c r="G134" s="65" t="s">
        <v>32</v>
      </c>
      <c r="H134" s="65">
        <v>41240</v>
      </c>
      <c r="I134" s="84">
        <v>730</v>
      </c>
      <c r="J134" s="101">
        <v>1.5</v>
      </c>
      <c r="K134" s="101">
        <v>1.5</v>
      </c>
      <c r="L134" s="101">
        <v>1.5</v>
      </c>
    </row>
    <row r="135" spans="1:12" x14ac:dyDescent="0.25">
      <c r="A135" s="69" t="s">
        <v>197</v>
      </c>
      <c r="B135" s="71">
        <v>911</v>
      </c>
      <c r="C135" s="65" t="s">
        <v>162</v>
      </c>
      <c r="D135" s="65"/>
      <c r="E135" s="90"/>
      <c r="F135" s="65"/>
      <c r="G135" s="65"/>
      <c r="H135" s="65"/>
      <c r="I135" s="84"/>
      <c r="J135" s="101"/>
      <c r="K135" s="101">
        <f t="shared" ref="K135:L140" si="40">K136</f>
        <v>30.3</v>
      </c>
      <c r="L135" s="101">
        <f t="shared" si="40"/>
        <v>61.7</v>
      </c>
    </row>
    <row r="136" spans="1:12" x14ac:dyDescent="0.25">
      <c r="A136" s="69" t="s">
        <v>197</v>
      </c>
      <c r="B136" s="71">
        <v>911</v>
      </c>
      <c r="C136" s="65" t="s">
        <v>162</v>
      </c>
      <c r="D136" s="65">
        <v>99</v>
      </c>
      <c r="E136" s="90"/>
      <c r="F136" s="65"/>
      <c r="G136" s="65"/>
      <c r="H136" s="65"/>
      <c r="I136" s="84"/>
      <c r="J136" s="101"/>
      <c r="K136" s="101">
        <f t="shared" si="40"/>
        <v>30.3</v>
      </c>
      <c r="L136" s="101">
        <f t="shared" si="40"/>
        <v>61.7</v>
      </c>
    </row>
    <row r="137" spans="1:12" ht="35.25" customHeight="1" x14ac:dyDescent="0.25">
      <c r="A137" s="78" t="s">
        <v>159</v>
      </c>
      <c r="B137" s="71">
        <v>911</v>
      </c>
      <c r="C137" s="65" t="s">
        <v>162</v>
      </c>
      <c r="D137" s="65">
        <v>99</v>
      </c>
      <c r="E137" s="65" t="s">
        <v>43</v>
      </c>
      <c r="F137" s="65" t="s">
        <v>167</v>
      </c>
      <c r="G137" s="65"/>
      <c r="H137" s="65"/>
      <c r="I137" s="84"/>
      <c r="J137" s="101"/>
      <c r="K137" s="101">
        <f t="shared" si="40"/>
        <v>30.3</v>
      </c>
      <c r="L137" s="101">
        <f t="shared" si="40"/>
        <v>61.7</v>
      </c>
    </row>
    <row r="138" spans="1:12" ht="47.25" x14ac:dyDescent="0.25">
      <c r="A138" s="78" t="s">
        <v>160</v>
      </c>
      <c r="B138" s="71">
        <v>911</v>
      </c>
      <c r="C138" s="65" t="s">
        <v>162</v>
      </c>
      <c r="D138" s="65">
        <v>99</v>
      </c>
      <c r="E138" s="65" t="s">
        <v>43</v>
      </c>
      <c r="F138" s="65" t="s">
        <v>20</v>
      </c>
      <c r="G138" s="65"/>
      <c r="H138" s="65"/>
      <c r="I138" s="84"/>
      <c r="J138" s="101"/>
      <c r="K138" s="101">
        <f t="shared" si="40"/>
        <v>30.3</v>
      </c>
      <c r="L138" s="101">
        <f t="shared" si="40"/>
        <v>61.7</v>
      </c>
    </row>
    <row r="139" spans="1:12" x14ac:dyDescent="0.25">
      <c r="A139" s="69" t="s">
        <v>197</v>
      </c>
      <c r="B139" s="71">
        <v>911</v>
      </c>
      <c r="C139" s="65" t="s">
        <v>162</v>
      </c>
      <c r="D139" s="65">
        <v>99</v>
      </c>
      <c r="E139" s="65" t="s">
        <v>43</v>
      </c>
      <c r="F139" s="65" t="s">
        <v>20</v>
      </c>
      <c r="G139" s="65" t="s">
        <v>32</v>
      </c>
      <c r="H139" s="65" t="s">
        <v>163</v>
      </c>
      <c r="I139" s="65"/>
      <c r="J139" s="101"/>
      <c r="K139" s="101">
        <f t="shared" si="40"/>
        <v>30.3</v>
      </c>
      <c r="L139" s="101">
        <f t="shared" si="40"/>
        <v>61.7</v>
      </c>
    </row>
    <row r="140" spans="1:12" x14ac:dyDescent="0.25">
      <c r="A140" s="69" t="s">
        <v>100</v>
      </c>
      <c r="B140" s="71">
        <v>911</v>
      </c>
      <c r="C140" s="65" t="s">
        <v>162</v>
      </c>
      <c r="D140" s="65">
        <v>99</v>
      </c>
      <c r="E140" s="65" t="s">
        <v>43</v>
      </c>
      <c r="F140" s="65" t="s">
        <v>20</v>
      </c>
      <c r="G140" s="65" t="s">
        <v>32</v>
      </c>
      <c r="H140" s="65" t="s">
        <v>163</v>
      </c>
      <c r="I140" s="65" t="s">
        <v>101</v>
      </c>
      <c r="J140" s="101"/>
      <c r="K140" s="101">
        <f t="shared" si="40"/>
        <v>30.3</v>
      </c>
      <c r="L140" s="101">
        <f t="shared" si="40"/>
        <v>61.7</v>
      </c>
    </row>
    <row r="141" spans="1:12" x14ac:dyDescent="0.25">
      <c r="A141" s="69" t="s">
        <v>42</v>
      </c>
      <c r="B141" s="71">
        <v>911</v>
      </c>
      <c r="C141" s="65" t="s">
        <v>162</v>
      </c>
      <c r="D141" s="65" t="s">
        <v>162</v>
      </c>
      <c r="E141" s="65" t="s">
        <v>43</v>
      </c>
      <c r="F141" s="65" t="s">
        <v>20</v>
      </c>
      <c r="G141" s="65" t="s">
        <v>32</v>
      </c>
      <c r="H141" s="65" t="s">
        <v>163</v>
      </c>
      <c r="I141" s="65" t="s">
        <v>44</v>
      </c>
      <c r="J141" s="118"/>
      <c r="K141" s="118">
        <v>30.3</v>
      </c>
      <c r="L141" s="118">
        <v>61.7</v>
      </c>
    </row>
  </sheetData>
  <autoFilter ref="A6:L141"/>
  <mergeCells count="9">
    <mergeCell ref="J1:L1"/>
    <mergeCell ref="E4:H5"/>
    <mergeCell ref="A2:L2"/>
    <mergeCell ref="J4:L4"/>
    <mergeCell ref="A4:A5"/>
    <mergeCell ref="B4:B5"/>
    <mergeCell ref="C4:C5"/>
    <mergeCell ref="D4:D5"/>
    <mergeCell ref="I4:I5"/>
  </mergeCells>
  <phoneticPr fontId="6" type="noConversion"/>
  <conditionalFormatting sqref="G41 F113 G113:G114">
    <cfRule type="expression" dxfId="87" priority="87" stopIfTrue="1">
      <formula>$C41=""</formula>
    </cfRule>
    <cfRule type="expression" dxfId="86" priority="88" stopIfTrue="1">
      <formula>$D41&lt;&gt;""</formula>
    </cfRule>
  </conditionalFormatting>
  <conditionalFormatting sqref="A41">
    <cfRule type="expression" dxfId="85" priority="84" stopIfTrue="1">
      <formula>$F41=""</formula>
    </cfRule>
    <cfRule type="expression" dxfId="84" priority="85" stopIfTrue="1">
      <formula>#REF!&lt;&gt;""</formula>
    </cfRule>
    <cfRule type="expression" dxfId="83" priority="86" stopIfTrue="1">
      <formula>AND($G41="",$F41&lt;&gt;"")</formula>
    </cfRule>
  </conditionalFormatting>
  <conditionalFormatting sqref="F41">
    <cfRule type="expression" dxfId="82" priority="82" stopIfTrue="1">
      <formula>$C41=""</formula>
    </cfRule>
    <cfRule type="expression" dxfId="81" priority="83" stopIfTrue="1">
      <formula>$D41&lt;&gt;""</formula>
    </cfRule>
  </conditionalFormatting>
  <conditionalFormatting sqref="F99">
    <cfRule type="expression" dxfId="80" priority="69" stopIfTrue="1">
      <formula>$C99=""</formula>
    </cfRule>
    <cfRule type="expression" dxfId="79" priority="70" stopIfTrue="1">
      <formula>$D99&lt;&gt;""</formula>
    </cfRule>
  </conditionalFormatting>
  <conditionalFormatting sqref="G99">
    <cfRule type="expression" dxfId="78" priority="67" stopIfTrue="1">
      <formula>$C99=""</formula>
    </cfRule>
    <cfRule type="expression" dxfId="77" priority="68" stopIfTrue="1">
      <formula>$D99&lt;&gt;""</formula>
    </cfRule>
  </conditionalFormatting>
  <conditionalFormatting sqref="A115 A118">
    <cfRule type="expression" dxfId="76" priority="64" stopIfTrue="1">
      <formula>$F115=""</formula>
    </cfRule>
    <cfRule type="expression" dxfId="75" priority="66" stopIfTrue="1">
      <formula>AND($G115="",$F115&lt;&gt;"")</formula>
    </cfRule>
  </conditionalFormatting>
  <conditionalFormatting sqref="A118">
    <cfRule type="expression" dxfId="74" priority="48" stopIfTrue="1">
      <formula>$F118=""</formula>
    </cfRule>
    <cfRule type="expression" dxfId="73" priority="50" stopIfTrue="1">
      <formula>AND($G118="",$F118&lt;&gt;"")</formula>
    </cfRule>
  </conditionalFormatting>
  <conditionalFormatting sqref="F99">
    <cfRule type="expression" dxfId="72" priority="46" stopIfTrue="1">
      <formula>$C99=""</formula>
    </cfRule>
    <cfRule type="expression" dxfId="71" priority="47" stopIfTrue="1">
      <formula>$D99&lt;&gt;""</formula>
    </cfRule>
  </conditionalFormatting>
  <conditionalFormatting sqref="G99">
    <cfRule type="expression" dxfId="70" priority="44" stopIfTrue="1">
      <formula>$C99=""</formula>
    </cfRule>
    <cfRule type="expression" dxfId="69" priority="45" stopIfTrue="1">
      <formula>$D99&lt;&gt;""</formula>
    </cfRule>
  </conditionalFormatting>
  <conditionalFormatting sqref="A41">
    <cfRule type="expression" dxfId="68" priority="41" stopIfTrue="1">
      <formula>$F41=""</formula>
    </cfRule>
    <cfRule type="expression" dxfId="67" priority="42" stopIfTrue="1">
      <formula>#REF!&lt;&gt;""</formula>
    </cfRule>
    <cfRule type="expression" dxfId="66" priority="43" stopIfTrue="1">
      <formula>AND($G41="",$F41&lt;&gt;"")</formula>
    </cfRule>
  </conditionalFormatting>
  <conditionalFormatting sqref="G41">
    <cfRule type="expression" dxfId="65" priority="39" stopIfTrue="1">
      <formula>$C41=""</formula>
    </cfRule>
    <cfRule type="expression" dxfId="64" priority="40" stopIfTrue="1">
      <formula>$D41&lt;&gt;""</formula>
    </cfRule>
  </conditionalFormatting>
  <conditionalFormatting sqref="F41">
    <cfRule type="expression" dxfId="63" priority="37" stopIfTrue="1">
      <formula>$C41=""</formula>
    </cfRule>
    <cfRule type="expression" dxfId="62" priority="38" stopIfTrue="1">
      <formula>$D41&lt;&gt;""</formula>
    </cfRule>
  </conditionalFormatting>
  <conditionalFormatting sqref="A38">
    <cfRule type="expression" dxfId="61" priority="13" stopIfTrue="1">
      <formula>$F38=""</formula>
    </cfRule>
    <cfRule type="expression" dxfId="60" priority="14" stopIfTrue="1">
      <formula>#REF!&lt;&gt;""</formula>
    </cfRule>
    <cfRule type="expression" dxfId="59" priority="15" stopIfTrue="1">
      <formula>AND($G38="",$F38&lt;&gt;"")</formula>
    </cfRule>
  </conditionalFormatting>
  <conditionalFormatting sqref="A47">
    <cfRule type="expression" dxfId="58" priority="10" stopIfTrue="1">
      <formula>$F47=""</formula>
    </cfRule>
    <cfRule type="expression" dxfId="57" priority="11" stopIfTrue="1">
      <formula>$H47&lt;&gt;""</formula>
    </cfRule>
    <cfRule type="expression" dxfId="56" priority="12" stopIfTrue="1">
      <formula>AND($G47="",$F47&lt;&gt;"")</formula>
    </cfRule>
  </conditionalFormatting>
  <conditionalFormatting sqref="C47">
    <cfRule type="expression" dxfId="55" priority="7" stopIfTrue="1">
      <formula>$F47=""</formula>
    </cfRule>
    <cfRule type="expression" dxfId="54" priority="8" stopIfTrue="1">
      <formula>#REF!&lt;&gt;""</formula>
    </cfRule>
    <cfRule type="expression" dxfId="53" priority="9" stopIfTrue="1">
      <formula>AND($G47="",$F47&lt;&gt;"")</formula>
    </cfRule>
  </conditionalFormatting>
  <conditionalFormatting sqref="A102">
    <cfRule type="expression" dxfId="52" priority="5" stopIfTrue="1">
      <formula>$F102=""</formula>
    </cfRule>
    <cfRule type="expression" dxfId="51" priority="6" stopIfTrue="1">
      <formula>AND($G102="",$F102&lt;&gt;"")</formula>
    </cfRule>
  </conditionalFormatting>
  <conditionalFormatting sqref="A106">
    <cfRule type="expression" dxfId="50" priority="3" stopIfTrue="1">
      <formula>$F106=""</formula>
    </cfRule>
    <cfRule type="expression" dxfId="49" priority="4" stopIfTrue="1">
      <formula>AND($G106="",$F106&lt;&gt;"")</formula>
    </cfRule>
  </conditionalFormatting>
  <conditionalFormatting sqref="A106">
    <cfRule type="expression" dxfId="48" priority="1" stopIfTrue="1">
      <formula>$F106=""</formula>
    </cfRule>
    <cfRule type="expression" dxfId="47" priority="2" stopIfTrue="1">
      <formula>AND($G106="",$F106&lt;&gt;"")</formula>
    </cfRule>
  </conditionalFormatting>
  <pageMargins left="0.78740157480314965" right="0.78740157480314965" top="0.51181102362204722" bottom="0.39370078740157483" header="0.51181102362204722" footer="0.51181102362204722"/>
  <pageSetup paperSize="9" scale="43" firstPageNumber="0" orientation="portrait" horizontalDpi="300" verticalDpi="300" r:id="rId1"/>
  <headerFooter alignWithMargins="0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53" stopIfTrue="1" id="{30FC685B-AB8A-45B6-9B61-F294FB9198A3}">
            <xm:f>'\Решения сессии\Глушково\[Приложение для сельских поселений - добавка СЭП.xls]Лист1'!#REF!&lt;&gt;""</xm:f>
            <x14:dxf>
              <font>
                <b val="0"/>
                <i/>
                <condense val="0"/>
                <extend val="0"/>
              </font>
            </x14:dxf>
          </x14:cfRule>
          <xm:sqref>A115 A118</xm:sqref>
        </x14:conditionalFormatting>
        <x14:conditionalFormatting xmlns:xm="http://schemas.microsoft.com/office/excel/2006/main">
          <x14:cfRule type="expression" priority="89" stopIfTrue="1" id="{14DF0874-CBA1-4D17-954B-838B14FC9EBE}">
            <xm:f>'\Решения сессии\Глушково\[Приложение для сельских поселений - добавка СЭП.xls]Лист1'!#REF!&lt;&gt;""</xm:f>
            <x14:dxf>
              <font>
                <b val="0"/>
                <i/>
                <condense val="0"/>
                <extend val="0"/>
              </font>
            </x14:dxf>
          </x14:cfRule>
          <xm:sqref>A118</xm:sqref>
        </x14:conditionalFormatting>
      </x14:conditionalFormatting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8" tint="0.59999389629810485"/>
  </sheetPr>
  <dimension ref="A1:L140"/>
  <sheetViews>
    <sheetView view="pageBreakPreview" zoomScaleNormal="75" zoomScaleSheetLayoutView="100" workbookViewId="0">
      <selection sqref="A1:XFD1048576"/>
    </sheetView>
  </sheetViews>
  <sheetFormatPr defaultColWidth="8.5703125" defaultRowHeight="15.75" x14ac:dyDescent="0.2"/>
  <cols>
    <col min="1" max="1" width="73.5703125" style="13" customWidth="1"/>
    <col min="2" max="2" width="6.7109375" style="1" customWidth="1"/>
    <col min="3" max="3" width="6.28515625" style="1" customWidth="1"/>
    <col min="4" max="4" width="6.5703125" style="1" customWidth="1"/>
    <col min="5" max="5" width="5.140625" style="1" customWidth="1"/>
    <col min="6" max="6" width="6" style="1" customWidth="1"/>
    <col min="7" max="7" width="10" style="1" customWidth="1"/>
    <col min="8" max="8" width="6" style="1" customWidth="1"/>
    <col min="9" max="9" width="16.28515625" style="1" customWidth="1"/>
    <col min="10" max="10" width="12" style="11" customWidth="1"/>
    <col min="11" max="11" width="13.5703125" style="11" customWidth="1"/>
    <col min="12" max="12" width="61.85546875" style="14" customWidth="1"/>
    <col min="13" max="13" width="11" style="11" customWidth="1"/>
    <col min="14" max="16384" width="8.5703125" style="11"/>
  </cols>
  <sheetData>
    <row r="1" spans="1:12" ht="129" customHeight="1" x14ac:dyDescent="0.25">
      <c r="A1" s="139"/>
      <c r="B1" s="143"/>
      <c r="C1" s="143"/>
      <c r="D1" s="143"/>
      <c r="E1" s="143"/>
      <c r="F1" s="143"/>
      <c r="G1" s="143"/>
      <c r="H1" s="143"/>
      <c r="I1" s="269" t="s">
        <v>216</v>
      </c>
      <c r="J1" s="269"/>
      <c r="K1" s="269"/>
    </row>
    <row r="2" spans="1:12" ht="89.25" customHeight="1" x14ac:dyDescent="0.2">
      <c r="A2" s="278" t="s">
        <v>217</v>
      </c>
      <c r="B2" s="278"/>
      <c r="C2" s="278"/>
      <c r="D2" s="278"/>
      <c r="E2" s="278"/>
      <c r="F2" s="278"/>
      <c r="G2" s="278"/>
      <c r="H2" s="278"/>
      <c r="I2" s="278"/>
      <c r="J2" s="278"/>
      <c r="K2" s="278"/>
    </row>
    <row r="3" spans="1:12" ht="18" customHeight="1" x14ac:dyDescent="0.2">
      <c r="A3" s="189"/>
      <c r="B3" s="189"/>
      <c r="C3" s="189"/>
      <c r="D3" s="189"/>
      <c r="E3" s="189"/>
      <c r="F3" s="189"/>
      <c r="G3" s="189"/>
      <c r="H3" s="189"/>
      <c r="I3" s="189"/>
      <c r="J3" s="189"/>
      <c r="K3" s="190" t="s">
        <v>177</v>
      </c>
    </row>
    <row r="4" spans="1:12" ht="21" customHeight="1" x14ac:dyDescent="0.2">
      <c r="A4" s="277" t="s">
        <v>9</v>
      </c>
      <c r="B4" s="277" t="s">
        <v>10</v>
      </c>
      <c r="C4" s="277" t="s">
        <v>172</v>
      </c>
      <c r="D4" s="277" t="s">
        <v>173</v>
      </c>
      <c r="E4" s="277"/>
      <c r="F4" s="277"/>
      <c r="G4" s="277"/>
      <c r="H4" s="277" t="s">
        <v>174</v>
      </c>
      <c r="I4" s="277" t="s">
        <v>59</v>
      </c>
      <c r="J4" s="277"/>
      <c r="K4" s="277"/>
    </row>
    <row r="5" spans="1:12" ht="20.25" customHeight="1" x14ac:dyDescent="0.2">
      <c r="A5" s="277" t="s">
        <v>175</v>
      </c>
      <c r="B5" s="277" t="s">
        <v>175</v>
      </c>
      <c r="C5" s="277" t="s">
        <v>175</v>
      </c>
      <c r="D5" s="277" t="s">
        <v>175</v>
      </c>
      <c r="E5" s="277"/>
      <c r="F5" s="277"/>
      <c r="G5" s="277"/>
      <c r="H5" s="277" t="s">
        <v>175</v>
      </c>
      <c r="I5" s="242" t="s">
        <v>182</v>
      </c>
      <c r="J5" s="242" t="s">
        <v>207</v>
      </c>
      <c r="K5" s="242" t="s">
        <v>210</v>
      </c>
    </row>
    <row r="6" spans="1:12" ht="14.25" customHeight="1" x14ac:dyDescent="0.2">
      <c r="A6" s="92">
        <v>1</v>
      </c>
      <c r="B6" s="92">
        <v>2</v>
      </c>
      <c r="C6" s="92">
        <v>3</v>
      </c>
      <c r="D6" s="92">
        <v>4</v>
      </c>
      <c r="E6" s="92">
        <v>5</v>
      </c>
      <c r="F6" s="92">
        <v>6</v>
      </c>
      <c r="G6" s="92">
        <v>7</v>
      </c>
      <c r="H6" s="92">
        <v>8</v>
      </c>
      <c r="I6" s="91">
        <v>9</v>
      </c>
      <c r="J6" s="91">
        <v>10</v>
      </c>
      <c r="K6" s="91">
        <v>11</v>
      </c>
    </row>
    <row r="7" spans="1:12" ht="18" customHeight="1" x14ac:dyDescent="0.2">
      <c r="A7" s="93" t="s">
        <v>19</v>
      </c>
      <c r="B7" s="94"/>
      <c r="C7" s="94"/>
      <c r="D7" s="94"/>
      <c r="E7" s="94"/>
      <c r="F7" s="94"/>
      <c r="G7" s="94"/>
      <c r="H7" s="94"/>
      <c r="I7" s="95">
        <f>I8+I55+I70+I91+I120+I127+I134+I64</f>
        <v>5635.3966500000006</v>
      </c>
      <c r="J7" s="95">
        <f>J8+J55+J70+J91+J120+J127+J134+J64</f>
        <v>1722.5461400000002</v>
      </c>
      <c r="K7" s="95">
        <f>K8+K55+K70+K91+K120+K127+K134+K64</f>
        <v>1864.5153700000001</v>
      </c>
    </row>
    <row r="8" spans="1:12" ht="18" customHeight="1" x14ac:dyDescent="0.25">
      <c r="A8" s="96" t="s">
        <v>12</v>
      </c>
      <c r="B8" s="71" t="s">
        <v>13</v>
      </c>
      <c r="C8" s="71"/>
      <c r="D8" s="74"/>
      <c r="E8" s="74"/>
      <c r="F8" s="74"/>
      <c r="G8" s="74"/>
      <c r="H8" s="97"/>
      <c r="I8" s="98">
        <f>I9+I18+I40+I46</f>
        <v>3077.2875100000006</v>
      </c>
      <c r="J8" s="98">
        <f>J9+J18+J40+J46</f>
        <v>982.7</v>
      </c>
      <c r="K8" s="98">
        <f>K9+K18+K40+K46</f>
        <v>982.2</v>
      </c>
    </row>
    <row r="9" spans="1:12" s="16" customFormat="1" ht="31.5" x14ac:dyDescent="0.25">
      <c r="A9" s="85" t="s">
        <v>29</v>
      </c>
      <c r="B9" s="74" t="s">
        <v>13</v>
      </c>
      <c r="C9" s="74" t="s">
        <v>24</v>
      </c>
      <c r="D9" s="74"/>
      <c r="E9" s="74"/>
      <c r="F9" s="74"/>
      <c r="G9" s="74"/>
      <c r="H9" s="80"/>
      <c r="I9" s="98">
        <f t="shared" ref="I9:K13" si="0">I10</f>
        <v>984.197</v>
      </c>
      <c r="J9" s="98">
        <f t="shared" si="0"/>
        <v>449.2</v>
      </c>
      <c r="K9" s="98">
        <f t="shared" si="0"/>
        <v>449.2</v>
      </c>
      <c r="L9" s="15"/>
    </row>
    <row r="10" spans="1:12" s="18" customFormat="1" x14ac:dyDescent="0.25">
      <c r="A10" s="78" t="s">
        <v>130</v>
      </c>
      <c r="B10" s="5" t="s">
        <v>13</v>
      </c>
      <c r="C10" s="5" t="s">
        <v>24</v>
      </c>
      <c r="D10" s="5" t="s">
        <v>30</v>
      </c>
      <c r="E10" s="5"/>
      <c r="F10" s="5"/>
      <c r="G10" s="5"/>
      <c r="H10" s="66"/>
      <c r="I10" s="99">
        <f t="shared" si="0"/>
        <v>984.197</v>
      </c>
      <c r="J10" s="99">
        <f t="shared" si="0"/>
        <v>449.2</v>
      </c>
      <c r="K10" s="99">
        <f t="shared" si="0"/>
        <v>449.2</v>
      </c>
      <c r="L10" s="17"/>
    </row>
    <row r="11" spans="1:12" s="18" customFormat="1" x14ac:dyDescent="0.25">
      <c r="A11" s="70" t="s">
        <v>128</v>
      </c>
      <c r="B11" s="5" t="s">
        <v>13</v>
      </c>
      <c r="C11" s="5" t="s">
        <v>24</v>
      </c>
      <c r="D11" s="5">
        <v>65</v>
      </c>
      <c r="E11" s="5">
        <v>1</v>
      </c>
      <c r="F11" s="74"/>
      <c r="G11" s="74"/>
      <c r="H11" s="80"/>
      <c r="I11" s="99">
        <f>I12+I15</f>
        <v>984.197</v>
      </c>
      <c r="J11" s="99">
        <f t="shared" si="0"/>
        <v>449.2</v>
      </c>
      <c r="K11" s="99">
        <f t="shared" si="0"/>
        <v>449.2</v>
      </c>
      <c r="L11" s="17"/>
    </row>
    <row r="12" spans="1:12" s="18" customFormat="1" x14ac:dyDescent="0.25">
      <c r="A12" s="100" t="s">
        <v>105</v>
      </c>
      <c r="B12" s="65" t="s">
        <v>13</v>
      </c>
      <c r="C12" s="65" t="s">
        <v>24</v>
      </c>
      <c r="D12" s="65" t="s">
        <v>30</v>
      </c>
      <c r="E12" s="65" t="s">
        <v>20</v>
      </c>
      <c r="F12" s="65" t="s">
        <v>32</v>
      </c>
      <c r="G12" s="65" t="s">
        <v>33</v>
      </c>
      <c r="H12" s="80"/>
      <c r="I12" s="99">
        <f t="shared" si="0"/>
        <v>437.197</v>
      </c>
      <c r="J12" s="99">
        <f t="shared" si="0"/>
        <v>449.2</v>
      </c>
      <c r="K12" s="99">
        <f t="shared" si="0"/>
        <v>449.2</v>
      </c>
      <c r="L12" s="17"/>
    </row>
    <row r="13" spans="1:12" s="18" customFormat="1" ht="63" x14ac:dyDescent="0.25">
      <c r="A13" s="100" t="s">
        <v>96</v>
      </c>
      <c r="B13" s="65" t="s">
        <v>13</v>
      </c>
      <c r="C13" s="65" t="s">
        <v>24</v>
      </c>
      <c r="D13" s="65" t="s">
        <v>30</v>
      </c>
      <c r="E13" s="65" t="s">
        <v>20</v>
      </c>
      <c r="F13" s="65" t="s">
        <v>32</v>
      </c>
      <c r="G13" s="65" t="s">
        <v>33</v>
      </c>
      <c r="H13" s="66" t="s">
        <v>98</v>
      </c>
      <c r="I13" s="99">
        <f t="shared" si="0"/>
        <v>437.197</v>
      </c>
      <c r="J13" s="99">
        <f t="shared" si="0"/>
        <v>449.2</v>
      </c>
      <c r="K13" s="99">
        <f t="shared" si="0"/>
        <v>449.2</v>
      </c>
      <c r="L13" s="17"/>
    </row>
    <row r="14" spans="1:12" ht="36" customHeight="1" x14ac:dyDescent="0.25">
      <c r="A14" s="100" t="s">
        <v>97</v>
      </c>
      <c r="B14" s="65" t="s">
        <v>13</v>
      </c>
      <c r="C14" s="65" t="s">
        <v>24</v>
      </c>
      <c r="D14" s="65" t="s">
        <v>30</v>
      </c>
      <c r="E14" s="65" t="s">
        <v>20</v>
      </c>
      <c r="F14" s="65" t="s">
        <v>32</v>
      </c>
      <c r="G14" s="65" t="s">
        <v>33</v>
      </c>
      <c r="H14" s="66" t="s">
        <v>99</v>
      </c>
      <c r="I14" s="99">
        <f>'Прил 2'!J15</f>
        <v>437.197</v>
      </c>
      <c r="J14" s="99">
        <f>'Прил 2'!K15</f>
        <v>449.2</v>
      </c>
      <c r="K14" s="99">
        <f>'Прил 2'!L15</f>
        <v>449.2</v>
      </c>
    </row>
    <row r="15" spans="1:12" ht="49.5" customHeight="1" x14ac:dyDescent="0.25">
      <c r="A15" s="202" t="s">
        <v>187</v>
      </c>
      <c r="B15" s="203" t="s">
        <v>13</v>
      </c>
      <c r="C15" s="203" t="s">
        <v>24</v>
      </c>
      <c r="D15" s="203" t="s">
        <v>30</v>
      </c>
      <c r="E15" s="203" t="s">
        <v>20</v>
      </c>
      <c r="F15" s="203" t="s">
        <v>32</v>
      </c>
      <c r="G15" s="203" t="s">
        <v>188</v>
      </c>
      <c r="H15" s="204"/>
      <c r="I15" s="99">
        <f>I16</f>
        <v>547</v>
      </c>
      <c r="J15" s="99">
        <f t="shared" ref="J15:K16" si="1">J16</f>
        <v>0</v>
      </c>
      <c r="K15" s="99">
        <f t="shared" si="1"/>
        <v>0</v>
      </c>
    </row>
    <row r="16" spans="1:12" ht="45" customHeight="1" x14ac:dyDescent="0.25">
      <c r="A16" s="205" t="s">
        <v>96</v>
      </c>
      <c r="B16" s="203" t="s">
        <v>13</v>
      </c>
      <c r="C16" s="203" t="s">
        <v>24</v>
      </c>
      <c r="D16" s="203" t="s">
        <v>30</v>
      </c>
      <c r="E16" s="203" t="s">
        <v>20</v>
      </c>
      <c r="F16" s="203" t="s">
        <v>32</v>
      </c>
      <c r="G16" s="203" t="s">
        <v>188</v>
      </c>
      <c r="H16" s="204" t="s">
        <v>98</v>
      </c>
      <c r="I16" s="99">
        <f>I17</f>
        <v>547</v>
      </c>
      <c r="J16" s="99">
        <f t="shared" si="1"/>
        <v>0</v>
      </c>
      <c r="K16" s="99">
        <f t="shared" si="1"/>
        <v>0</v>
      </c>
    </row>
    <row r="17" spans="1:12" ht="39.75" customHeight="1" x14ac:dyDescent="0.25">
      <c r="A17" s="205" t="s">
        <v>97</v>
      </c>
      <c r="B17" s="203" t="s">
        <v>13</v>
      </c>
      <c r="C17" s="203" t="s">
        <v>24</v>
      </c>
      <c r="D17" s="203" t="s">
        <v>30</v>
      </c>
      <c r="E17" s="203" t="s">
        <v>20</v>
      </c>
      <c r="F17" s="203" t="s">
        <v>32</v>
      </c>
      <c r="G17" s="203" t="s">
        <v>188</v>
      </c>
      <c r="H17" s="204" t="s">
        <v>99</v>
      </c>
      <c r="I17" s="99">
        <f>'Прил 2'!J18</f>
        <v>547</v>
      </c>
      <c r="J17" s="99">
        <f>'Прил 2'!K18</f>
        <v>0</v>
      </c>
      <c r="K17" s="99">
        <f>'Прил 2'!L18</f>
        <v>0</v>
      </c>
    </row>
    <row r="18" spans="1:12" ht="47.25" x14ac:dyDescent="0.25">
      <c r="A18" s="73" t="s">
        <v>60</v>
      </c>
      <c r="B18" s="74" t="s">
        <v>13</v>
      </c>
      <c r="C18" s="74" t="s">
        <v>14</v>
      </c>
      <c r="D18" s="74"/>
      <c r="E18" s="74"/>
      <c r="F18" s="74"/>
      <c r="G18" s="74"/>
      <c r="H18" s="80"/>
      <c r="I18" s="98">
        <f>I19+I35</f>
        <v>2087.5905100000004</v>
      </c>
      <c r="J18" s="98">
        <f>J19+J35</f>
        <v>528</v>
      </c>
      <c r="K18" s="98">
        <f>K19+K35</f>
        <v>528</v>
      </c>
    </row>
    <row r="19" spans="1:12" x14ac:dyDescent="0.25">
      <c r="A19" s="78" t="s">
        <v>130</v>
      </c>
      <c r="B19" s="5" t="s">
        <v>13</v>
      </c>
      <c r="C19" s="5" t="s">
        <v>14</v>
      </c>
      <c r="D19" s="5" t="s">
        <v>30</v>
      </c>
      <c r="E19" s="5"/>
      <c r="F19" s="5"/>
      <c r="G19" s="5"/>
      <c r="H19" s="66"/>
      <c r="I19" s="99">
        <f>I20</f>
        <v>2087.1905100000004</v>
      </c>
      <c r="J19" s="99">
        <f>J20</f>
        <v>527.6</v>
      </c>
      <c r="K19" s="99">
        <f>K20</f>
        <v>527.6</v>
      </c>
      <c r="L19" s="17"/>
    </row>
    <row r="20" spans="1:12" ht="31.5" x14ac:dyDescent="0.25">
      <c r="A20" s="78" t="s">
        <v>131</v>
      </c>
      <c r="B20" s="65" t="s">
        <v>13</v>
      </c>
      <c r="C20" s="65" t="s">
        <v>14</v>
      </c>
      <c r="D20" s="65" t="s">
        <v>30</v>
      </c>
      <c r="E20" s="65" t="s">
        <v>21</v>
      </c>
      <c r="F20" s="74"/>
      <c r="G20" s="74"/>
      <c r="H20" s="80"/>
      <c r="I20" s="99">
        <f>I21+I24+I30</f>
        <v>2087.1905100000004</v>
      </c>
      <c r="J20" s="99">
        <f t="shared" ref="J20:K20" si="2">J21+J24</f>
        <v>527.6</v>
      </c>
      <c r="K20" s="99">
        <f t="shared" si="2"/>
        <v>527.6</v>
      </c>
      <c r="L20" s="17"/>
    </row>
    <row r="21" spans="1:12" ht="33" customHeight="1" x14ac:dyDescent="0.25">
      <c r="A21" s="100" t="s">
        <v>34</v>
      </c>
      <c r="B21" s="65" t="s">
        <v>13</v>
      </c>
      <c r="C21" s="65" t="s">
        <v>14</v>
      </c>
      <c r="D21" s="65" t="s">
        <v>30</v>
      </c>
      <c r="E21" s="65" t="s">
        <v>21</v>
      </c>
      <c r="F21" s="65" t="s">
        <v>32</v>
      </c>
      <c r="G21" s="65" t="s">
        <v>35</v>
      </c>
      <c r="H21" s="80"/>
      <c r="I21" s="99">
        <f t="shared" ref="I21:K22" si="3">I22</f>
        <v>376.01600000000002</v>
      </c>
      <c r="J21" s="99">
        <f t="shared" si="3"/>
        <v>397.6</v>
      </c>
      <c r="K21" s="99">
        <f t="shared" si="3"/>
        <v>397.6</v>
      </c>
    </row>
    <row r="22" spans="1:12" ht="63" x14ac:dyDescent="0.25">
      <c r="A22" s="100" t="s">
        <v>96</v>
      </c>
      <c r="B22" s="65" t="s">
        <v>13</v>
      </c>
      <c r="C22" s="65" t="s">
        <v>14</v>
      </c>
      <c r="D22" s="65" t="s">
        <v>30</v>
      </c>
      <c r="E22" s="65" t="s">
        <v>21</v>
      </c>
      <c r="F22" s="65" t="s">
        <v>32</v>
      </c>
      <c r="G22" s="65" t="s">
        <v>35</v>
      </c>
      <c r="H22" s="66" t="s">
        <v>98</v>
      </c>
      <c r="I22" s="99">
        <f t="shared" si="3"/>
        <v>376.01600000000002</v>
      </c>
      <c r="J22" s="99">
        <f t="shared" si="3"/>
        <v>397.6</v>
      </c>
      <c r="K22" s="99">
        <f t="shared" si="3"/>
        <v>397.6</v>
      </c>
    </row>
    <row r="23" spans="1:12" ht="31.5" x14ac:dyDescent="0.25">
      <c r="A23" s="100" t="s">
        <v>97</v>
      </c>
      <c r="B23" s="65" t="s">
        <v>13</v>
      </c>
      <c r="C23" s="65" t="s">
        <v>14</v>
      </c>
      <c r="D23" s="65" t="s">
        <v>30</v>
      </c>
      <c r="E23" s="65" t="s">
        <v>21</v>
      </c>
      <c r="F23" s="65" t="s">
        <v>32</v>
      </c>
      <c r="G23" s="65" t="s">
        <v>35</v>
      </c>
      <c r="H23" s="66" t="s">
        <v>99</v>
      </c>
      <c r="I23" s="99">
        <f>'Прил 2'!J24</f>
        <v>376.01600000000002</v>
      </c>
      <c r="J23" s="99">
        <f>'Прил 2'!K24</f>
        <v>397.6</v>
      </c>
      <c r="K23" s="99">
        <f>'Прил 2'!L24</f>
        <v>397.6</v>
      </c>
    </row>
    <row r="24" spans="1:12" s="1" customFormat="1" ht="31.5" x14ac:dyDescent="0.25">
      <c r="A24" s="70" t="s">
        <v>213</v>
      </c>
      <c r="B24" s="65" t="s">
        <v>13</v>
      </c>
      <c r="C24" s="65" t="s">
        <v>14</v>
      </c>
      <c r="D24" s="65" t="s">
        <v>30</v>
      </c>
      <c r="E24" s="65" t="s">
        <v>21</v>
      </c>
      <c r="F24" s="65" t="s">
        <v>32</v>
      </c>
      <c r="G24" s="65" t="s">
        <v>36</v>
      </c>
      <c r="H24" s="66"/>
      <c r="I24" s="99">
        <f>I25+I27</f>
        <v>347.36750999999998</v>
      </c>
      <c r="J24" s="99">
        <f>J25+J27</f>
        <v>130</v>
      </c>
      <c r="K24" s="99">
        <f>K25+K27</f>
        <v>130</v>
      </c>
      <c r="L24" s="19"/>
    </row>
    <row r="25" spans="1:12" s="6" customFormat="1" ht="31.5" x14ac:dyDescent="0.25">
      <c r="A25" s="70" t="s">
        <v>92</v>
      </c>
      <c r="B25" s="65" t="s">
        <v>13</v>
      </c>
      <c r="C25" s="65" t="s">
        <v>14</v>
      </c>
      <c r="D25" s="65" t="s">
        <v>30</v>
      </c>
      <c r="E25" s="65" t="s">
        <v>21</v>
      </c>
      <c r="F25" s="65" t="s">
        <v>32</v>
      </c>
      <c r="G25" s="65" t="s">
        <v>36</v>
      </c>
      <c r="H25" s="66" t="s">
        <v>94</v>
      </c>
      <c r="I25" s="23">
        <f t="shared" ref="I25:K25" si="4">I26</f>
        <v>309.36750999999998</v>
      </c>
      <c r="J25" s="23">
        <f t="shared" si="4"/>
        <v>100</v>
      </c>
      <c r="K25" s="23">
        <f t="shared" si="4"/>
        <v>100</v>
      </c>
      <c r="L25" s="14"/>
    </row>
    <row r="26" spans="1:12" s="6" customFormat="1" ht="31.5" x14ac:dyDescent="0.25">
      <c r="A26" s="70" t="s">
        <v>93</v>
      </c>
      <c r="B26" s="65" t="s">
        <v>13</v>
      </c>
      <c r="C26" s="65" t="s">
        <v>14</v>
      </c>
      <c r="D26" s="65" t="s">
        <v>30</v>
      </c>
      <c r="E26" s="65" t="s">
        <v>21</v>
      </c>
      <c r="F26" s="65" t="s">
        <v>32</v>
      </c>
      <c r="G26" s="65" t="s">
        <v>36</v>
      </c>
      <c r="H26" s="5" t="s">
        <v>95</v>
      </c>
      <c r="I26" s="101">
        <f>'Прил 2'!J27</f>
        <v>309.36750999999998</v>
      </c>
      <c r="J26" s="101">
        <f>'Прил 2'!K27</f>
        <v>100</v>
      </c>
      <c r="K26" s="101">
        <f>'Прил 2'!L27</f>
        <v>100</v>
      </c>
      <c r="L26" s="14"/>
    </row>
    <row r="27" spans="1:12" s="6" customFormat="1" x14ac:dyDescent="0.25">
      <c r="A27" s="69" t="s">
        <v>100</v>
      </c>
      <c r="B27" s="5" t="s">
        <v>13</v>
      </c>
      <c r="C27" s="5" t="s">
        <v>14</v>
      </c>
      <c r="D27" s="65" t="s">
        <v>103</v>
      </c>
      <c r="E27" s="65" t="s">
        <v>21</v>
      </c>
      <c r="F27" s="65" t="s">
        <v>32</v>
      </c>
      <c r="G27" s="65" t="s">
        <v>36</v>
      </c>
      <c r="H27" s="102" t="s">
        <v>101</v>
      </c>
      <c r="I27" s="101">
        <f>I29+I28</f>
        <v>38</v>
      </c>
      <c r="J27" s="101">
        <f t="shared" ref="J27:K27" si="5">J29+J28</f>
        <v>30</v>
      </c>
      <c r="K27" s="101">
        <f t="shared" si="5"/>
        <v>30</v>
      </c>
      <c r="L27" s="14" t="s">
        <v>22</v>
      </c>
    </row>
    <row r="28" spans="1:12" s="6" customFormat="1" x14ac:dyDescent="0.25">
      <c r="A28" s="69" t="s">
        <v>259</v>
      </c>
      <c r="B28" s="5" t="s">
        <v>13</v>
      </c>
      <c r="C28" s="5" t="s">
        <v>14</v>
      </c>
      <c r="D28" s="65" t="s">
        <v>30</v>
      </c>
      <c r="E28" s="65" t="s">
        <v>21</v>
      </c>
      <c r="F28" s="65" t="s">
        <v>32</v>
      </c>
      <c r="G28" s="65" t="s">
        <v>36</v>
      </c>
      <c r="H28" s="102" t="s">
        <v>260</v>
      </c>
      <c r="I28" s="101">
        <f>'Прил 2'!J29</f>
        <v>8</v>
      </c>
      <c r="J28" s="101">
        <f>'Прил 2'!K29</f>
        <v>0</v>
      </c>
      <c r="K28" s="101">
        <f>'Прил 2'!L29</f>
        <v>0</v>
      </c>
      <c r="L28" s="14"/>
    </row>
    <row r="29" spans="1:12" s="6" customFormat="1" x14ac:dyDescent="0.25">
      <c r="A29" s="69" t="s">
        <v>102</v>
      </c>
      <c r="B29" s="5" t="s">
        <v>13</v>
      </c>
      <c r="C29" s="5" t="s">
        <v>14</v>
      </c>
      <c r="D29" s="5">
        <v>66</v>
      </c>
      <c r="E29" s="65" t="s">
        <v>21</v>
      </c>
      <c r="F29" s="65" t="s">
        <v>32</v>
      </c>
      <c r="G29" s="65" t="s">
        <v>36</v>
      </c>
      <c r="H29" s="102" t="s">
        <v>104</v>
      </c>
      <c r="I29" s="101">
        <f>'Прил 2'!J30</f>
        <v>30</v>
      </c>
      <c r="J29" s="101">
        <f>'Прил 2'!K30</f>
        <v>30</v>
      </c>
      <c r="K29" s="101">
        <f>'Прил 2'!L30</f>
        <v>30</v>
      </c>
      <c r="L29" s="14"/>
    </row>
    <row r="30" spans="1:12" s="6" customFormat="1" ht="49.5" customHeight="1" x14ac:dyDescent="0.25">
      <c r="A30" s="202" t="s">
        <v>187</v>
      </c>
      <c r="B30" s="206" t="s">
        <v>13</v>
      </c>
      <c r="C30" s="206" t="s">
        <v>14</v>
      </c>
      <c r="D30" s="204" t="s">
        <v>30</v>
      </c>
      <c r="E30" s="203" t="s">
        <v>21</v>
      </c>
      <c r="F30" s="203" t="s">
        <v>32</v>
      </c>
      <c r="G30" s="203" t="s">
        <v>188</v>
      </c>
      <c r="H30" s="207"/>
      <c r="I30" s="101">
        <f>I31+I33</f>
        <v>1363.8070000000002</v>
      </c>
      <c r="J30" s="101">
        <f t="shared" ref="J30:K31" si="6">J31</f>
        <v>0</v>
      </c>
      <c r="K30" s="101">
        <f t="shared" si="6"/>
        <v>0</v>
      </c>
      <c r="L30" s="14"/>
    </row>
    <row r="31" spans="1:12" s="6" customFormat="1" ht="61.5" customHeight="1" x14ac:dyDescent="0.25">
      <c r="A31" s="205" t="s">
        <v>96</v>
      </c>
      <c r="B31" s="206" t="s">
        <v>13</v>
      </c>
      <c r="C31" s="206" t="s">
        <v>14</v>
      </c>
      <c r="D31" s="204" t="s">
        <v>30</v>
      </c>
      <c r="E31" s="203" t="s">
        <v>21</v>
      </c>
      <c r="F31" s="203" t="s">
        <v>32</v>
      </c>
      <c r="G31" s="203" t="s">
        <v>188</v>
      </c>
      <c r="H31" s="207" t="s">
        <v>98</v>
      </c>
      <c r="I31" s="101">
        <f>I32</f>
        <v>448.66700000000003</v>
      </c>
      <c r="J31" s="101">
        <f t="shared" si="6"/>
        <v>0</v>
      </c>
      <c r="K31" s="101">
        <f t="shared" si="6"/>
        <v>0</v>
      </c>
      <c r="L31" s="14"/>
    </row>
    <row r="32" spans="1:12" s="6" customFormat="1" ht="42.75" customHeight="1" x14ac:dyDescent="0.25">
      <c r="A32" s="205" t="s">
        <v>97</v>
      </c>
      <c r="B32" s="206" t="s">
        <v>13</v>
      </c>
      <c r="C32" s="206" t="s">
        <v>14</v>
      </c>
      <c r="D32" s="204" t="s">
        <v>30</v>
      </c>
      <c r="E32" s="203" t="s">
        <v>21</v>
      </c>
      <c r="F32" s="203" t="s">
        <v>32</v>
      </c>
      <c r="G32" s="203" t="s">
        <v>188</v>
      </c>
      <c r="H32" s="207" t="s">
        <v>99</v>
      </c>
      <c r="I32" s="101">
        <f>'Прил 2'!J33</f>
        <v>448.66700000000003</v>
      </c>
      <c r="J32" s="101">
        <f>'Прил 2'!K33</f>
        <v>0</v>
      </c>
      <c r="K32" s="101">
        <f>'Прил 2'!L33</f>
        <v>0</v>
      </c>
      <c r="L32" s="14"/>
    </row>
    <row r="33" spans="1:12" s="6" customFormat="1" ht="42.75" customHeight="1" x14ac:dyDescent="0.25">
      <c r="A33" s="70" t="s">
        <v>92</v>
      </c>
      <c r="B33" s="206" t="s">
        <v>13</v>
      </c>
      <c r="C33" s="206" t="s">
        <v>14</v>
      </c>
      <c r="D33" s="204" t="s">
        <v>30</v>
      </c>
      <c r="E33" s="203" t="s">
        <v>21</v>
      </c>
      <c r="F33" s="203" t="s">
        <v>32</v>
      </c>
      <c r="G33" s="203" t="s">
        <v>188</v>
      </c>
      <c r="H33" s="207" t="s">
        <v>94</v>
      </c>
      <c r="I33" s="101">
        <f>I34</f>
        <v>915.1400000000001</v>
      </c>
      <c r="J33" s="101">
        <f t="shared" ref="J33:K33" si="7">J34</f>
        <v>0</v>
      </c>
      <c r="K33" s="101">
        <f t="shared" si="7"/>
        <v>0</v>
      </c>
      <c r="L33" s="14"/>
    </row>
    <row r="34" spans="1:12" s="6" customFormat="1" ht="42.75" customHeight="1" x14ac:dyDescent="0.25">
      <c r="A34" s="70" t="s">
        <v>93</v>
      </c>
      <c r="B34" s="206" t="s">
        <v>13</v>
      </c>
      <c r="C34" s="206" t="s">
        <v>14</v>
      </c>
      <c r="D34" s="204" t="s">
        <v>30</v>
      </c>
      <c r="E34" s="203" t="s">
        <v>21</v>
      </c>
      <c r="F34" s="203" t="s">
        <v>32</v>
      </c>
      <c r="G34" s="203" t="s">
        <v>188</v>
      </c>
      <c r="H34" s="207" t="s">
        <v>95</v>
      </c>
      <c r="I34" s="101">
        <f>'Прил 2'!J35</f>
        <v>915.1400000000001</v>
      </c>
      <c r="J34" s="101">
        <f>'Прил 2'!K35</f>
        <v>0</v>
      </c>
      <c r="K34" s="101">
        <f>'Прил 2'!L35</f>
        <v>0</v>
      </c>
      <c r="L34" s="14"/>
    </row>
    <row r="35" spans="1:12" s="2" customFormat="1" ht="47.25" x14ac:dyDescent="0.25">
      <c r="A35" s="78" t="s">
        <v>159</v>
      </c>
      <c r="B35" s="5" t="s">
        <v>13</v>
      </c>
      <c r="C35" s="5" t="s">
        <v>14</v>
      </c>
      <c r="D35" s="66">
        <v>89</v>
      </c>
      <c r="E35" s="65"/>
      <c r="F35" s="65"/>
      <c r="G35" s="65"/>
      <c r="H35" s="103"/>
      <c r="I35" s="101">
        <f>I36</f>
        <v>0.4</v>
      </c>
      <c r="J35" s="101">
        <f t="shared" ref="J35:K38" si="8">J36</f>
        <v>0.4</v>
      </c>
      <c r="K35" s="101">
        <f t="shared" si="8"/>
        <v>0.4</v>
      </c>
      <c r="L35" s="19"/>
    </row>
    <row r="36" spans="1:12" s="2" customFormat="1" ht="55.5" customHeight="1" x14ac:dyDescent="0.25">
      <c r="A36" s="78" t="s">
        <v>160</v>
      </c>
      <c r="B36" s="5" t="s">
        <v>13</v>
      </c>
      <c r="C36" s="5" t="s">
        <v>14</v>
      </c>
      <c r="D36" s="66">
        <v>89</v>
      </c>
      <c r="E36" s="65" t="s">
        <v>20</v>
      </c>
      <c r="F36" s="65"/>
      <c r="G36" s="65"/>
      <c r="H36" s="103"/>
      <c r="I36" s="23">
        <f>I37</f>
        <v>0.4</v>
      </c>
      <c r="J36" s="23">
        <f t="shared" si="8"/>
        <v>0.4</v>
      </c>
      <c r="K36" s="23">
        <f t="shared" si="8"/>
        <v>0.4</v>
      </c>
      <c r="L36" s="19"/>
    </row>
    <row r="37" spans="1:12" ht="94.5" x14ac:dyDescent="0.25">
      <c r="A37" s="104" t="s">
        <v>129</v>
      </c>
      <c r="B37" s="5" t="s">
        <v>13</v>
      </c>
      <c r="C37" s="5" t="s">
        <v>14</v>
      </c>
      <c r="D37" s="66">
        <v>89</v>
      </c>
      <c r="E37" s="65" t="s">
        <v>20</v>
      </c>
      <c r="F37" s="65" t="s">
        <v>32</v>
      </c>
      <c r="G37" s="65" t="s">
        <v>38</v>
      </c>
      <c r="H37" s="103"/>
      <c r="I37" s="23">
        <f>I38</f>
        <v>0.4</v>
      </c>
      <c r="J37" s="23">
        <f t="shared" si="8"/>
        <v>0.4</v>
      </c>
      <c r="K37" s="23">
        <f t="shared" si="8"/>
        <v>0.4</v>
      </c>
    </row>
    <row r="38" spans="1:12" ht="31.5" x14ac:dyDescent="0.25">
      <c r="A38" s="70" t="s">
        <v>92</v>
      </c>
      <c r="B38" s="5" t="s">
        <v>13</v>
      </c>
      <c r="C38" s="5" t="s">
        <v>14</v>
      </c>
      <c r="D38" s="66" t="s">
        <v>43</v>
      </c>
      <c r="E38" s="5" t="s">
        <v>20</v>
      </c>
      <c r="F38" s="65" t="s">
        <v>32</v>
      </c>
      <c r="G38" s="65" t="s">
        <v>38</v>
      </c>
      <c r="H38" s="103" t="s">
        <v>94</v>
      </c>
      <c r="I38" s="23">
        <f>I39</f>
        <v>0.4</v>
      </c>
      <c r="J38" s="23">
        <f t="shared" si="8"/>
        <v>0.4</v>
      </c>
      <c r="K38" s="23">
        <f t="shared" si="8"/>
        <v>0.4</v>
      </c>
    </row>
    <row r="39" spans="1:12" ht="31.5" x14ac:dyDescent="0.25">
      <c r="A39" s="70" t="s">
        <v>93</v>
      </c>
      <c r="B39" s="5" t="s">
        <v>13</v>
      </c>
      <c r="C39" s="5" t="s">
        <v>14</v>
      </c>
      <c r="D39" s="66" t="s">
        <v>43</v>
      </c>
      <c r="E39" s="65" t="s">
        <v>20</v>
      </c>
      <c r="F39" s="65" t="s">
        <v>32</v>
      </c>
      <c r="G39" s="65" t="s">
        <v>38</v>
      </c>
      <c r="H39" s="103" t="s">
        <v>95</v>
      </c>
      <c r="I39" s="23">
        <f>'Прил 2'!J40</f>
        <v>0.4</v>
      </c>
      <c r="J39" s="23">
        <f>'Прил 2'!K40</f>
        <v>0.4</v>
      </c>
      <c r="K39" s="23">
        <f>'Прил 2'!L40</f>
        <v>0.4</v>
      </c>
    </row>
    <row r="40" spans="1:12" x14ac:dyDescent="0.25">
      <c r="A40" s="85" t="s">
        <v>39</v>
      </c>
      <c r="B40" s="88" t="s">
        <v>13</v>
      </c>
      <c r="C40" s="88" t="s">
        <v>40</v>
      </c>
      <c r="D40" s="88"/>
      <c r="E40" s="75"/>
      <c r="F40" s="75"/>
      <c r="G40" s="89"/>
      <c r="H40" s="89"/>
      <c r="I40" s="105">
        <f>I41</f>
        <v>5</v>
      </c>
      <c r="J40" s="105">
        <f t="shared" ref="J40:K44" si="9">J41</f>
        <v>5</v>
      </c>
      <c r="K40" s="105">
        <f t="shared" si="9"/>
        <v>5</v>
      </c>
    </row>
    <row r="41" spans="1:12" ht="47.25" x14ac:dyDescent="0.25">
      <c r="A41" s="78" t="s">
        <v>159</v>
      </c>
      <c r="B41" s="65" t="s">
        <v>13</v>
      </c>
      <c r="C41" s="65" t="s">
        <v>40</v>
      </c>
      <c r="D41" s="66">
        <v>89</v>
      </c>
      <c r="E41" s="65"/>
      <c r="F41" s="65"/>
      <c r="G41" s="90"/>
      <c r="H41" s="90"/>
      <c r="I41" s="23">
        <f>I42</f>
        <v>5</v>
      </c>
      <c r="J41" s="23">
        <f t="shared" si="9"/>
        <v>5</v>
      </c>
      <c r="K41" s="23">
        <f t="shared" si="9"/>
        <v>5</v>
      </c>
      <c r="L41" s="19"/>
    </row>
    <row r="42" spans="1:12" s="6" customFormat="1" ht="51" customHeight="1" x14ac:dyDescent="0.25">
      <c r="A42" s="78" t="s">
        <v>160</v>
      </c>
      <c r="B42" s="65" t="s">
        <v>13</v>
      </c>
      <c r="C42" s="65" t="s">
        <v>40</v>
      </c>
      <c r="D42" s="66">
        <v>89</v>
      </c>
      <c r="E42" s="65" t="s">
        <v>20</v>
      </c>
      <c r="F42" s="65"/>
      <c r="G42" s="90"/>
      <c r="H42" s="90"/>
      <c r="I42" s="23">
        <f>I43</f>
        <v>5</v>
      </c>
      <c r="J42" s="23">
        <f t="shared" si="9"/>
        <v>5</v>
      </c>
      <c r="K42" s="23">
        <f t="shared" si="9"/>
        <v>5</v>
      </c>
      <c r="L42" s="19"/>
    </row>
    <row r="43" spans="1:12" s="6" customFormat="1" ht="36" customHeight="1" x14ac:dyDescent="0.25">
      <c r="A43" s="70" t="s">
        <v>161</v>
      </c>
      <c r="B43" s="65" t="s">
        <v>13</v>
      </c>
      <c r="C43" s="65" t="s">
        <v>40</v>
      </c>
      <c r="D43" s="66">
        <v>89</v>
      </c>
      <c r="E43" s="65" t="s">
        <v>20</v>
      </c>
      <c r="F43" s="65" t="s">
        <v>32</v>
      </c>
      <c r="G43" s="65" t="s">
        <v>41</v>
      </c>
      <c r="H43" s="90"/>
      <c r="I43" s="23">
        <f>I44</f>
        <v>5</v>
      </c>
      <c r="J43" s="23">
        <f t="shared" si="9"/>
        <v>5</v>
      </c>
      <c r="K43" s="23">
        <f t="shared" si="9"/>
        <v>5</v>
      </c>
      <c r="L43" s="14"/>
    </row>
    <row r="44" spans="1:12" s="20" customFormat="1" x14ac:dyDescent="0.25">
      <c r="A44" s="69" t="s">
        <v>100</v>
      </c>
      <c r="B44" s="65" t="s">
        <v>13</v>
      </c>
      <c r="C44" s="65" t="s">
        <v>40</v>
      </c>
      <c r="D44" s="66">
        <v>89</v>
      </c>
      <c r="E44" s="65" t="s">
        <v>20</v>
      </c>
      <c r="F44" s="65" t="s">
        <v>32</v>
      </c>
      <c r="G44" s="65" t="s">
        <v>41</v>
      </c>
      <c r="H44" s="90" t="s">
        <v>101</v>
      </c>
      <c r="I44" s="23">
        <f>I45</f>
        <v>5</v>
      </c>
      <c r="J44" s="23">
        <f t="shared" si="9"/>
        <v>5</v>
      </c>
      <c r="K44" s="23">
        <f t="shared" si="9"/>
        <v>5</v>
      </c>
      <c r="L44" s="14"/>
    </row>
    <row r="45" spans="1:12" s="6" customFormat="1" x14ac:dyDescent="0.25">
      <c r="A45" s="70" t="s">
        <v>42</v>
      </c>
      <c r="B45" s="65" t="s">
        <v>13</v>
      </c>
      <c r="C45" s="65" t="s">
        <v>40</v>
      </c>
      <c r="D45" s="65" t="s">
        <v>43</v>
      </c>
      <c r="E45" s="65" t="s">
        <v>20</v>
      </c>
      <c r="F45" s="65" t="s">
        <v>32</v>
      </c>
      <c r="G45" s="65" t="s">
        <v>41</v>
      </c>
      <c r="H45" s="90" t="s">
        <v>44</v>
      </c>
      <c r="I45" s="23">
        <f>'Прил 2'!J46</f>
        <v>5</v>
      </c>
      <c r="J45" s="23">
        <f>'Прил 2'!K46</f>
        <v>5</v>
      </c>
      <c r="K45" s="23">
        <f>'Прил 2'!L46</f>
        <v>5</v>
      </c>
      <c r="L45" s="14"/>
    </row>
    <row r="46" spans="1:12" s="6" customFormat="1" x14ac:dyDescent="0.25">
      <c r="A46" s="70" t="s">
        <v>189</v>
      </c>
      <c r="B46" s="208" t="s">
        <v>13</v>
      </c>
      <c r="C46" s="88" t="s">
        <v>28</v>
      </c>
      <c r="D46" s="90"/>
      <c r="E46" s="65"/>
      <c r="F46" s="65"/>
      <c r="G46" s="65"/>
      <c r="H46" s="84"/>
      <c r="I46" s="105">
        <f>I51+I47</f>
        <v>0.5</v>
      </c>
      <c r="J46" s="105">
        <f t="shared" ref="J46:K46" si="10">J51+J47</f>
        <v>0.5</v>
      </c>
      <c r="K46" s="105">
        <f t="shared" si="10"/>
        <v>0</v>
      </c>
      <c r="L46" s="14"/>
    </row>
    <row r="47" spans="1:12" s="6" customFormat="1" ht="47.25" hidden="1" x14ac:dyDescent="0.25">
      <c r="A47" s="70" t="s">
        <v>202</v>
      </c>
      <c r="B47" s="65" t="s">
        <v>13</v>
      </c>
      <c r="C47" s="65" t="s">
        <v>28</v>
      </c>
      <c r="D47" s="90" t="s">
        <v>40</v>
      </c>
      <c r="E47" s="65"/>
      <c r="F47" s="65"/>
      <c r="G47" s="65"/>
      <c r="H47" s="84"/>
      <c r="I47" s="23">
        <f>I48</f>
        <v>0</v>
      </c>
      <c r="J47" s="23">
        <f t="shared" ref="J47:K49" si="11">J48</f>
        <v>0</v>
      </c>
      <c r="K47" s="23">
        <f t="shared" si="11"/>
        <v>0</v>
      </c>
      <c r="L47" s="14"/>
    </row>
    <row r="48" spans="1:12" s="6" customFormat="1" hidden="1" x14ac:dyDescent="0.25">
      <c r="A48" s="70" t="s">
        <v>200</v>
      </c>
      <c r="B48" s="65" t="s">
        <v>13</v>
      </c>
      <c r="C48" s="65" t="s">
        <v>28</v>
      </c>
      <c r="D48" s="90" t="s">
        <v>40</v>
      </c>
      <c r="E48" s="65" t="s">
        <v>167</v>
      </c>
      <c r="F48" s="65" t="s">
        <v>32</v>
      </c>
      <c r="G48" s="65" t="s">
        <v>201</v>
      </c>
      <c r="H48" s="84"/>
      <c r="I48" s="23">
        <f>I49</f>
        <v>0</v>
      </c>
      <c r="J48" s="23">
        <f t="shared" si="11"/>
        <v>0</v>
      </c>
      <c r="K48" s="23">
        <f t="shared" si="11"/>
        <v>0</v>
      </c>
      <c r="L48" s="14"/>
    </row>
    <row r="49" spans="1:12" s="6" customFormat="1" ht="31.5" hidden="1" x14ac:dyDescent="0.25">
      <c r="A49" s="70" t="s">
        <v>92</v>
      </c>
      <c r="B49" s="65" t="s">
        <v>13</v>
      </c>
      <c r="C49" s="65" t="s">
        <v>28</v>
      </c>
      <c r="D49" s="90" t="s">
        <v>40</v>
      </c>
      <c r="E49" s="65" t="s">
        <v>167</v>
      </c>
      <c r="F49" s="65" t="s">
        <v>32</v>
      </c>
      <c r="G49" s="65" t="s">
        <v>201</v>
      </c>
      <c r="H49" s="84" t="s">
        <v>94</v>
      </c>
      <c r="I49" s="23">
        <f>I50</f>
        <v>0</v>
      </c>
      <c r="J49" s="23">
        <f t="shared" si="11"/>
        <v>0</v>
      </c>
      <c r="K49" s="23">
        <f t="shared" si="11"/>
        <v>0</v>
      </c>
      <c r="L49" s="14"/>
    </row>
    <row r="50" spans="1:12" s="6" customFormat="1" ht="31.5" hidden="1" x14ac:dyDescent="0.25">
      <c r="A50" s="70" t="s">
        <v>93</v>
      </c>
      <c r="B50" s="65" t="s">
        <v>13</v>
      </c>
      <c r="C50" s="65" t="s">
        <v>28</v>
      </c>
      <c r="D50" s="90" t="s">
        <v>40</v>
      </c>
      <c r="E50" s="65" t="s">
        <v>167</v>
      </c>
      <c r="F50" s="65" t="s">
        <v>32</v>
      </c>
      <c r="G50" s="65" t="s">
        <v>201</v>
      </c>
      <c r="H50" s="84" t="s">
        <v>95</v>
      </c>
      <c r="I50" s="23">
        <f>'Прил 2'!J51</f>
        <v>0</v>
      </c>
      <c r="J50" s="23">
        <f>'Прил 2'!K51</f>
        <v>0</v>
      </c>
      <c r="K50" s="23">
        <f>'Прил 2'!L51</f>
        <v>0</v>
      </c>
      <c r="L50" s="14"/>
    </row>
    <row r="51" spans="1:12" s="6" customFormat="1" ht="47.25" x14ac:dyDescent="0.25">
      <c r="A51" s="70" t="s">
        <v>196</v>
      </c>
      <c r="B51" s="5" t="s">
        <v>13</v>
      </c>
      <c r="C51" s="5" t="s">
        <v>28</v>
      </c>
      <c r="D51" s="5" t="s">
        <v>193</v>
      </c>
      <c r="E51" s="65"/>
      <c r="F51" s="65"/>
      <c r="G51" s="65"/>
      <c r="H51" s="84"/>
      <c r="I51" s="23">
        <f>I52</f>
        <v>0.5</v>
      </c>
      <c r="J51" s="23">
        <f t="shared" ref="J51:K53" si="12">J52</f>
        <v>0.5</v>
      </c>
      <c r="K51" s="23">
        <f t="shared" si="12"/>
        <v>0</v>
      </c>
      <c r="L51" s="14"/>
    </row>
    <row r="52" spans="1:12" s="6" customFormat="1" ht="31.5" x14ac:dyDescent="0.25">
      <c r="A52" s="70" t="s">
        <v>194</v>
      </c>
      <c r="B52" s="5" t="s">
        <v>13</v>
      </c>
      <c r="C52" s="5" t="s">
        <v>28</v>
      </c>
      <c r="D52" s="5" t="s">
        <v>193</v>
      </c>
      <c r="E52" s="65" t="s">
        <v>167</v>
      </c>
      <c r="F52" s="65" t="s">
        <v>167</v>
      </c>
      <c r="G52" s="65" t="s">
        <v>195</v>
      </c>
      <c r="H52" s="84"/>
      <c r="I52" s="23">
        <f>I53</f>
        <v>0.5</v>
      </c>
      <c r="J52" s="23">
        <f t="shared" si="12"/>
        <v>0.5</v>
      </c>
      <c r="K52" s="23">
        <f t="shared" si="12"/>
        <v>0</v>
      </c>
      <c r="L52" s="14"/>
    </row>
    <row r="53" spans="1:12" s="6" customFormat="1" ht="31.5" x14ac:dyDescent="0.25">
      <c r="A53" s="70" t="s">
        <v>92</v>
      </c>
      <c r="B53" s="5" t="s">
        <v>13</v>
      </c>
      <c r="C53" s="5" t="s">
        <v>28</v>
      </c>
      <c r="D53" s="5" t="s">
        <v>193</v>
      </c>
      <c r="E53" s="5" t="s">
        <v>167</v>
      </c>
      <c r="F53" s="5" t="s">
        <v>32</v>
      </c>
      <c r="G53" s="5" t="s">
        <v>195</v>
      </c>
      <c r="H53" s="5" t="s">
        <v>94</v>
      </c>
      <c r="I53" s="23">
        <f>I54</f>
        <v>0.5</v>
      </c>
      <c r="J53" s="23">
        <f t="shared" si="12"/>
        <v>0.5</v>
      </c>
      <c r="K53" s="23">
        <f t="shared" si="12"/>
        <v>0</v>
      </c>
      <c r="L53" s="14"/>
    </row>
    <row r="54" spans="1:12" s="6" customFormat="1" ht="31.5" x14ac:dyDescent="0.25">
      <c r="A54" s="70" t="s">
        <v>93</v>
      </c>
      <c r="B54" s="5" t="s">
        <v>13</v>
      </c>
      <c r="C54" s="5" t="s">
        <v>28</v>
      </c>
      <c r="D54" s="5" t="s">
        <v>193</v>
      </c>
      <c r="E54" s="5" t="s">
        <v>167</v>
      </c>
      <c r="F54" s="5" t="s">
        <v>32</v>
      </c>
      <c r="G54" s="5" t="s">
        <v>195</v>
      </c>
      <c r="H54" s="5" t="s">
        <v>95</v>
      </c>
      <c r="I54" s="23">
        <f>'Прил 2'!J55</f>
        <v>0.5</v>
      </c>
      <c r="J54" s="23">
        <f>'Прил 2'!K55</f>
        <v>0.5</v>
      </c>
      <c r="K54" s="23">
        <f>'Прил 2'!L55</f>
        <v>0</v>
      </c>
      <c r="L54" s="14"/>
    </row>
    <row r="55" spans="1:12" ht="20.25" customHeight="1" x14ac:dyDescent="0.25">
      <c r="A55" s="85" t="s">
        <v>45</v>
      </c>
      <c r="B55" s="88" t="s">
        <v>24</v>
      </c>
      <c r="C55" s="88"/>
      <c r="D55" s="89"/>
      <c r="E55" s="88"/>
      <c r="F55" s="88"/>
      <c r="G55" s="88"/>
      <c r="H55" s="87"/>
      <c r="I55" s="77">
        <f>I56</f>
        <v>160.1</v>
      </c>
      <c r="J55" s="77">
        <f t="shared" ref="J55:K58" si="13">J56</f>
        <v>173.9</v>
      </c>
      <c r="K55" s="77">
        <f t="shared" si="13"/>
        <v>180.2</v>
      </c>
    </row>
    <row r="56" spans="1:12" ht="21.75" customHeight="1" x14ac:dyDescent="0.25">
      <c r="A56" s="73" t="s">
        <v>46</v>
      </c>
      <c r="B56" s="107" t="s">
        <v>24</v>
      </c>
      <c r="C56" s="107" t="s">
        <v>25</v>
      </c>
      <c r="D56" s="80"/>
      <c r="E56" s="74"/>
      <c r="F56" s="74"/>
      <c r="G56" s="74"/>
      <c r="H56" s="81"/>
      <c r="I56" s="77">
        <f>I57</f>
        <v>160.1</v>
      </c>
      <c r="J56" s="77">
        <f t="shared" si="13"/>
        <v>173.9</v>
      </c>
      <c r="K56" s="77">
        <f t="shared" si="13"/>
        <v>180.2</v>
      </c>
    </row>
    <row r="57" spans="1:12" ht="56.25" customHeight="1" x14ac:dyDescent="0.25">
      <c r="A57" s="78" t="s">
        <v>159</v>
      </c>
      <c r="B57" s="102" t="s">
        <v>24</v>
      </c>
      <c r="C57" s="102" t="s">
        <v>25</v>
      </c>
      <c r="D57" s="5">
        <v>89</v>
      </c>
      <c r="E57" s="5"/>
      <c r="F57" s="5"/>
      <c r="G57" s="5"/>
      <c r="H57" s="64"/>
      <c r="I57" s="25">
        <f>I58</f>
        <v>160.1</v>
      </c>
      <c r="J57" s="25">
        <f t="shared" si="13"/>
        <v>173.9</v>
      </c>
      <c r="K57" s="25">
        <f t="shared" si="13"/>
        <v>180.2</v>
      </c>
      <c r="L57" s="19"/>
    </row>
    <row r="58" spans="1:12" ht="51" customHeight="1" x14ac:dyDescent="0.25">
      <c r="A58" s="78" t="s">
        <v>160</v>
      </c>
      <c r="B58" s="102" t="s">
        <v>24</v>
      </c>
      <c r="C58" s="102" t="s">
        <v>25</v>
      </c>
      <c r="D58" s="5">
        <v>89</v>
      </c>
      <c r="E58" s="5">
        <v>1</v>
      </c>
      <c r="F58" s="5"/>
      <c r="G58" s="5"/>
      <c r="H58" s="64"/>
      <c r="I58" s="25">
        <f>I59</f>
        <v>160.1</v>
      </c>
      <c r="J58" s="25">
        <f t="shared" si="13"/>
        <v>173.9</v>
      </c>
      <c r="K58" s="25">
        <f t="shared" si="13"/>
        <v>180.2</v>
      </c>
      <c r="L58" s="19"/>
    </row>
    <row r="59" spans="1:12" ht="52.5" customHeight="1" x14ac:dyDescent="0.25">
      <c r="A59" s="108" t="s">
        <v>166</v>
      </c>
      <c r="B59" s="102" t="s">
        <v>24</v>
      </c>
      <c r="C59" s="102" t="s">
        <v>25</v>
      </c>
      <c r="D59" s="109">
        <v>89</v>
      </c>
      <c r="E59" s="5">
        <v>1</v>
      </c>
      <c r="F59" s="5" t="s">
        <v>32</v>
      </c>
      <c r="G59" s="5">
        <v>51180</v>
      </c>
      <c r="H59" s="64"/>
      <c r="I59" s="25">
        <f>I60+I62</f>
        <v>160.1</v>
      </c>
      <c r="J59" s="25">
        <f>J60+J62</f>
        <v>173.9</v>
      </c>
      <c r="K59" s="25">
        <f>K60+K62</f>
        <v>180.2</v>
      </c>
    </row>
    <row r="60" spans="1:12" ht="38.25" customHeight="1" x14ac:dyDescent="0.25">
      <c r="A60" s="100" t="s">
        <v>96</v>
      </c>
      <c r="B60" s="102" t="s">
        <v>24</v>
      </c>
      <c r="C60" s="102" t="s">
        <v>25</v>
      </c>
      <c r="D60" s="109">
        <v>89</v>
      </c>
      <c r="E60" s="5">
        <v>1</v>
      </c>
      <c r="F60" s="5" t="s">
        <v>32</v>
      </c>
      <c r="G60" s="5" t="s">
        <v>47</v>
      </c>
      <c r="H60" s="64" t="s">
        <v>98</v>
      </c>
      <c r="I60" s="25">
        <f>I61</f>
        <v>146.1</v>
      </c>
      <c r="J60" s="25">
        <f>J61</f>
        <v>145</v>
      </c>
      <c r="K60" s="25">
        <f>K61</f>
        <v>145</v>
      </c>
    </row>
    <row r="61" spans="1:12" ht="39.75" customHeight="1" x14ac:dyDescent="0.25">
      <c r="A61" s="100" t="s">
        <v>97</v>
      </c>
      <c r="B61" s="102" t="s">
        <v>24</v>
      </c>
      <c r="C61" s="102" t="s">
        <v>25</v>
      </c>
      <c r="D61" s="109">
        <v>89</v>
      </c>
      <c r="E61" s="5">
        <v>1</v>
      </c>
      <c r="F61" s="5" t="s">
        <v>32</v>
      </c>
      <c r="G61" s="5" t="s">
        <v>47</v>
      </c>
      <c r="H61" s="64" t="s">
        <v>99</v>
      </c>
      <c r="I61" s="25">
        <f>'Прил 2'!J62</f>
        <v>146.1</v>
      </c>
      <c r="J61" s="25">
        <f>'Прил 2'!K62</f>
        <v>145</v>
      </c>
      <c r="K61" s="25">
        <f>'Прил 2'!L62</f>
        <v>145</v>
      </c>
    </row>
    <row r="62" spans="1:12" ht="30.75" customHeight="1" x14ac:dyDescent="0.25">
      <c r="A62" s="70" t="s">
        <v>92</v>
      </c>
      <c r="B62" s="102" t="s">
        <v>24</v>
      </c>
      <c r="C62" s="102" t="s">
        <v>25</v>
      </c>
      <c r="D62" s="109">
        <v>89</v>
      </c>
      <c r="E62" s="5">
        <v>1</v>
      </c>
      <c r="F62" s="5" t="s">
        <v>32</v>
      </c>
      <c r="G62" s="5">
        <v>51180</v>
      </c>
      <c r="H62" s="64" t="s">
        <v>94</v>
      </c>
      <c r="I62" s="25">
        <f t="shared" ref="I62:K62" si="14">I63</f>
        <v>14</v>
      </c>
      <c r="J62" s="25">
        <f t="shared" si="14"/>
        <v>28.9</v>
      </c>
      <c r="K62" s="25">
        <f t="shared" si="14"/>
        <v>35.200000000000003</v>
      </c>
    </row>
    <row r="63" spans="1:12" ht="35.25" customHeight="1" x14ac:dyDescent="0.25">
      <c r="A63" s="70" t="s">
        <v>93</v>
      </c>
      <c r="B63" s="102" t="s">
        <v>24</v>
      </c>
      <c r="C63" s="102" t="s">
        <v>25</v>
      </c>
      <c r="D63" s="109">
        <v>89</v>
      </c>
      <c r="E63" s="5">
        <v>1</v>
      </c>
      <c r="F63" s="5" t="s">
        <v>32</v>
      </c>
      <c r="G63" s="5">
        <v>51180</v>
      </c>
      <c r="H63" s="64" t="s">
        <v>95</v>
      </c>
      <c r="I63" s="25">
        <f>'Прил 2'!J64</f>
        <v>14</v>
      </c>
      <c r="J63" s="25">
        <f>'Прил 2'!K64</f>
        <v>28.9</v>
      </c>
      <c r="K63" s="25">
        <f>'Прил 2'!L64</f>
        <v>35.200000000000003</v>
      </c>
    </row>
    <row r="64" spans="1:12" ht="35.25" customHeight="1" x14ac:dyDescent="0.25">
      <c r="A64" s="85" t="s">
        <v>238</v>
      </c>
      <c r="B64" s="107" t="s">
        <v>25</v>
      </c>
      <c r="C64" s="107"/>
      <c r="D64" s="251"/>
      <c r="E64" s="74"/>
      <c r="F64" s="74"/>
      <c r="G64" s="74"/>
      <c r="H64" s="64"/>
      <c r="I64" s="77">
        <f>I65</f>
        <v>37.5</v>
      </c>
      <c r="J64" s="77">
        <f t="shared" ref="J64:K68" si="15">J65</f>
        <v>0</v>
      </c>
      <c r="K64" s="77">
        <f t="shared" si="15"/>
        <v>0</v>
      </c>
    </row>
    <row r="65" spans="1:12" ht="35.25" customHeight="1" x14ac:dyDescent="0.25">
      <c r="A65" s="85" t="s">
        <v>239</v>
      </c>
      <c r="B65" s="107" t="s">
        <v>25</v>
      </c>
      <c r="C65" s="107" t="s">
        <v>27</v>
      </c>
      <c r="D65" s="107"/>
      <c r="E65" s="74"/>
      <c r="F65" s="74"/>
      <c r="G65" s="5"/>
      <c r="H65" s="64"/>
      <c r="I65" s="77">
        <f>I66</f>
        <v>37.5</v>
      </c>
      <c r="J65" s="77">
        <f t="shared" si="15"/>
        <v>0</v>
      </c>
      <c r="K65" s="77">
        <f t="shared" si="15"/>
        <v>0</v>
      </c>
    </row>
    <row r="66" spans="1:12" ht="35.25" customHeight="1" x14ac:dyDescent="0.25">
      <c r="A66" s="70" t="s">
        <v>243</v>
      </c>
      <c r="B66" s="102" t="s">
        <v>25</v>
      </c>
      <c r="C66" s="102" t="s">
        <v>27</v>
      </c>
      <c r="D66" s="102" t="s">
        <v>240</v>
      </c>
      <c r="E66" s="5"/>
      <c r="F66" s="5"/>
      <c r="G66" s="5"/>
      <c r="H66" s="64"/>
      <c r="I66" s="25">
        <f>I67</f>
        <v>37.5</v>
      </c>
      <c r="J66" s="25">
        <f t="shared" si="15"/>
        <v>0</v>
      </c>
      <c r="K66" s="25">
        <f t="shared" si="15"/>
        <v>0</v>
      </c>
    </row>
    <row r="67" spans="1:12" ht="35.25" customHeight="1" x14ac:dyDescent="0.25">
      <c r="A67" s="70" t="s">
        <v>241</v>
      </c>
      <c r="B67" s="102" t="s">
        <v>25</v>
      </c>
      <c r="C67" s="102" t="s">
        <v>27</v>
      </c>
      <c r="D67" s="102" t="s">
        <v>240</v>
      </c>
      <c r="E67" s="5" t="s">
        <v>167</v>
      </c>
      <c r="F67" s="5" t="s">
        <v>32</v>
      </c>
      <c r="G67" s="5" t="s">
        <v>242</v>
      </c>
      <c r="H67" s="64"/>
      <c r="I67" s="25">
        <f>I68</f>
        <v>37.5</v>
      </c>
      <c r="J67" s="25">
        <f t="shared" si="15"/>
        <v>0</v>
      </c>
      <c r="K67" s="25">
        <f t="shared" si="15"/>
        <v>0</v>
      </c>
    </row>
    <row r="68" spans="1:12" ht="35.25" customHeight="1" x14ac:dyDescent="0.25">
      <c r="A68" s="70" t="s">
        <v>92</v>
      </c>
      <c r="B68" s="102" t="s">
        <v>25</v>
      </c>
      <c r="C68" s="102" t="s">
        <v>27</v>
      </c>
      <c r="D68" s="102" t="s">
        <v>240</v>
      </c>
      <c r="E68" s="5" t="s">
        <v>167</v>
      </c>
      <c r="F68" s="5" t="s">
        <v>32</v>
      </c>
      <c r="G68" s="5" t="s">
        <v>242</v>
      </c>
      <c r="H68" s="64" t="s">
        <v>94</v>
      </c>
      <c r="I68" s="25">
        <f>I69</f>
        <v>37.5</v>
      </c>
      <c r="J68" s="25">
        <f t="shared" si="15"/>
        <v>0</v>
      </c>
      <c r="K68" s="25">
        <f t="shared" si="15"/>
        <v>0</v>
      </c>
    </row>
    <row r="69" spans="1:12" ht="35.25" customHeight="1" x14ac:dyDescent="0.25">
      <c r="A69" s="70" t="s">
        <v>93</v>
      </c>
      <c r="B69" s="102" t="s">
        <v>25</v>
      </c>
      <c r="C69" s="102" t="s">
        <v>27</v>
      </c>
      <c r="D69" s="102" t="s">
        <v>240</v>
      </c>
      <c r="E69" s="5" t="s">
        <v>167</v>
      </c>
      <c r="F69" s="5" t="s">
        <v>32</v>
      </c>
      <c r="G69" s="5" t="s">
        <v>242</v>
      </c>
      <c r="H69" s="64" t="s">
        <v>95</v>
      </c>
      <c r="I69" s="25">
        <f>'Прил 2'!J70</f>
        <v>37.5</v>
      </c>
      <c r="J69" s="25">
        <f>'Прил 2'!K70</f>
        <v>0</v>
      </c>
      <c r="K69" s="25">
        <f>'Прил 2'!L70</f>
        <v>0</v>
      </c>
    </row>
    <row r="70" spans="1:12" x14ac:dyDescent="0.25">
      <c r="A70" s="73" t="s">
        <v>48</v>
      </c>
      <c r="B70" s="107" t="s">
        <v>14</v>
      </c>
      <c r="C70" s="107"/>
      <c r="D70" s="74"/>
      <c r="E70" s="74"/>
      <c r="F70" s="74"/>
      <c r="G70" s="74"/>
      <c r="H70" s="74"/>
      <c r="I70" s="77">
        <f>I71+I80</f>
        <v>1440.8322199999998</v>
      </c>
      <c r="J70" s="77">
        <f t="shared" ref="J70:K70" si="16">J71+J80</f>
        <v>383.3</v>
      </c>
      <c r="K70" s="77">
        <f t="shared" si="16"/>
        <v>510.7</v>
      </c>
    </row>
    <row r="71" spans="1:12" x14ac:dyDescent="0.25">
      <c r="A71" s="73" t="s">
        <v>49</v>
      </c>
      <c r="B71" s="74" t="s">
        <v>14</v>
      </c>
      <c r="C71" s="74" t="s">
        <v>26</v>
      </c>
      <c r="D71" s="110"/>
      <c r="E71" s="110"/>
      <c r="F71" s="110"/>
      <c r="G71" s="110"/>
      <c r="H71" s="74"/>
      <c r="I71" s="77">
        <f>I72+I76</f>
        <v>1133.2925399999999</v>
      </c>
      <c r="J71" s="77">
        <f t="shared" ref="J71:K71" si="17">J72+J76</f>
        <v>383.3</v>
      </c>
      <c r="K71" s="77">
        <f t="shared" si="17"/>
        <v>510.7</v>
      </c>
    </row>
    <row r="72" spans="1:12" ht="47.25" x14ac:dyDescent="0.25">
      <c r="A72" s="112" t="s">
        <v>192</v>
      </c>
      <c r="B72" s="65" t="s">
        <v>14</v>
      </c>
      <c r="C72" s="65" t="s">
        <v>26</v>
      </c>
      <c r="D72" s="65" t="s">
        <v>28</v>
      </c>
      <c r="E72" s="65"/>
      <c r="F72" s="65"/>
      <c r="G72" s="65"/>
      <c r="H72" s="5"/>
      <c r="I72" s="25">
        <f>I73</f>
        <v>1104.73254</v>
      </c>
      <c r="J72" s="25">
        <f t="shared" ref="I72:K74" si="18">J73</f>
        <v>383.3</v>
      </c>
      <c r="K72" s="25">
        <f t="shared" si="18"/>
        <v>510.7</v>
      </c>
      <c r="L72" s="21"/>
    </row>
    <row r="73" spans="1:12" ht="179.25" customHeight="1" x14ac:dyDescent="0.25">
      <c r="A73" s="133" t="s">
        <v>208</v>
      </c>
      <c r="B73" s="65" t="s">
        <v>14</v>
      </c>
      <c r="C73" s="65" t="s">
        <v>26</v>
      </c>
      <c r="D73" s="65" t="s">
        <v>28</v>
      </c>
      <c r="E73" s="65" t="s">
        <v>167</v>
      </c>
      <c r="F73" s="65" t="s">
        <v>13</v>
      </c>
      <c r="G73" s="243" t="s">
        <v>214</v>
      </c>
      <c r="H73" s="5"/>
      <c r="I73" s="25">
        <f t="shared" si="18"/>
        <v>1104.73254</v>
      </c>
      <c r="J73" s="25">
        <f t="shared" si="18"/>
        <v>383.3</v>
      </c>
      <c r="K73" s="25">
        <f t="shared" si="18"/>
        <v>510.7</v>
      </c>
      <c r="L73" s="21"/>
    </row>
    <row r="74" spans="1:12" ht="31.5" x14ac:dyDescent="0.25">
      <c r="A74" s="70" t="s">
        <v>92</v>
      </c>
      <c r="B74" s="65" t="s">
        <v>14</v>
      </c>
      <c r="C74" s="65" t="s">
        <v>26</v>
      </c>
      <c r="D74" s="65" t="s">
        <v>28</v>
      </c>
      <c r="E74" s="65" t="s">
        <v>167</v>
      </c>
      <c r="F74" s="65" t="s">
        <v>13</v>
      </c>
      <c r="G74" s="243" t="s">
        <v>214</v>
      </c>
      <c r="H74" s="5" t="s">
        <v>94</v>
      </c>
      <c r="I74" s="25">
        <f t="shared" si="18"/>
        <v>1104.73254</v>
      </c>
      <c r="J74" s="25">
        <f t="shared" si="18"/>
        <v>383.3</v>
      </c>
      <c r="K74" s="25">
        <f t="shared" si="18"/>
        <v>510.7</v>
      </c>
    </row>
    <row r="75" spans="1:12" ht="31.5" x14ac:dyDescent="0.25">
      <c r="A75" s="70" t="s">
        <v>93</v>
      </c>
      <c r="B75" s="65" t="s">
        <v>14</v>
      </c>
      <c r="C75" s="65" t="s">
        <v>26</v>
      </c>
      <c r="D75" s="65" t="s">
        <v>28</v>
      </c>
      <c r="E75" s="65" t="s">
        <v>167</v>
      </c>
      <c r="F75" s="65" t="s">
        <v>13</v>
      </c>
      <c r="G75" s="243" t="s">
        <v>214</v>
      </c>
      <c r="H75" s="5" t="s">
        <v>95</v>
      </c>
      <c r="I75" s="25">
        <f>'Прил 2'!J76</f>
        <v>1104.73254</v>
      </c>
      <c r="J75" s="25">
        <f>'Прил 2'!K76</f>
        <v>383.3</v>
      </c>
      <c r="K75" s="25">
        <f>'Прил 2'!L76</f>
        <v>510.7</v>
      </c>
    </row>
    <row r="76" spans="1:12" ht="47.25" x14ac:dyDescent="0.25">
      <c r="A76" s="106" t="s">
        <v>199</v>
      </c>
      <c r="B76" s="5" t="s">
        <v>14</v>
      </c>
      <c r="C76" s="5" t="s">
        <v>26</v>
      </c>
      <c r="D76" s="5" t="s">
        <v>198</v>
      </c>
      <c r="E76" s="5"/>
      <c r="F76" s="5"/>
      <c r="G76" s="243" t="s">
        <v>214</v>
      </c>
      <c r="H76" s="5"/>
      <c r="I76" s="25">
        <f>I77</f>
        <v>28.56</v>
      </c>
      <c r="J76" s="25">
        <f t="shared" ref="J76:K78" si="19">J77</f>
        <v>0</v>
      </c>
      <c r="K76" s="25">
        <f t="shared" si="19"/>
        <v>0</v>
      </c>
    </row>
    <row r="77" spans="1:12" ht="179.25" customHeight="1" x14ac:dyDescent="0.25">
      <c r="A77" s="133" t="s">
        <v>208</v>
      </c>
      <c r="B77" s="65" t="s">
        <v>14</v>
      </c>
      <c r="C77" s="65" t="s">
        <v>26</v>
      </c>
      <c r="D77" s="65" t="s">
        <v>198</v>
      </c>
      <c r="E77" s="65" t="s">
        <v>167</v>
      </c>
      <c r="F77" s="65" t="s">
        <v>13</v>
      </c>
      <c r="G77" s="243" t="s">
        <v>214</v>
      </c>
      <c r="H77" s="5"/>
      <c r="I77" s="25">
        <f>I78</f>
        <v>28.56</v>
      </c>
      <c r="J77" s="25">
        <f t="shared" si="19"/>
        <v>0</v>
      </c>
      <c r="K77" s="25">
        <f t="shared" si="19"/>
        <v>0</v>
      </c>
    </row>
    <row r="78" spans="1:12" ht="31.5" x14ac:dyDescent="0.25">
      <c r="A78" s="70" t="s">
        <v>92</v>
      </c>
      <c r="B78" s="65" t="s">
        <v>14</v>
      </c>
      <c r="C78" s="65" t="s">
        <v>26</v>
      </c>
      <c r="D78" s="65" t="s">
        <v>198</v>
      </c>
      <c r="E78" s="65" t="s">
        <v>167</v>
      </c>
      <c r="F78" s="65" t="s">
        <v>13</v>
      </c>
      <c r="G78" s="243" t="s">
        <v>214</v>
      </c>
      <c r="H78" s="5" t="s">
        <v>94</v>
      </c>
      <c r="I78" s="25">
        <f>I79</f>
        <v>28.56</v>
      </c>
      <c r="J78" s="25">
        <f t="shared" si="19"/>
        <v>0</v>
      </c>
      <c r="K78" s="25">
        <f t="shared" si="19"/>
        <v>0</v>
      </c>
    </row>
    <row r="79" spans="1:12" ht="31.5" x14ac:dyDescent="0.25">
      <c r="A79" s="70" t="s">
        <v>93</v>
      </c>
      <c r="B79" s="65" t="s">
        <v>14</v>
      </c>
      <c r="C79" s="65" t="s">
        <v>26</v>
      </c>
      <c r="D79" s="65" t="s">
        <v>198</v>
      </c>
      <c r="E79" s="65" t="s">
        <v>167</v>
      </c>
      <c r="F79" s="65" t="s">
        <v>13</v>
      </c>
      <c r="G79" s="243" t="s">
        <v>214</v>
      </c>
      <c r="H79" s="5" t="s">
        <v>95</v>
      </c>
      <c r="I79" s="25">
        <f>'Прил 2'!J80</f>
        <v>28.56</v>
      </c>
      <c r="J79" s="25">
        <f>'Прил 2'!K80</f>
        <v>0</v>
      </c>
      <c r="K79" s="25">
        <f>'Прил 2'!L80</f>
        <v>0</v>
      </c>
    </row>
    <row r="80" spans="1:12" x14ac:dyDescent="0.25">
      <c r="A80" s="244" t="s">
        <v>227</v>
      </c>
      <c r="B80" s="88" t="s">
        <v>14</v>
      </c>
      <c r="C80" s="88" t="s">
        <v>134</v>
      </c>
      <c r="D80" s="65"/>
      <c r="E80" s="65"/>
      <c r="F80" s="65"/>
      <c r="G80" s="65"/>
      <c r="H80" s="5"/>
      <c r="I80" s="77">
        <f>I81+I86</f>
        <v>307.53967999999998</v>
      </c>
      <c r="J80" s="77">
        <f t="shared" ref="J80:K84" si="20">J81</f>
        <v>0</v>
      </c>
      <c r="K80" s="77">
        <f t="shared" si="20"/>
        <v>0</v>
      </c>
    </row>
    <row r="81" spans="1:11" ht="63" x14ac:dyDescent="0.25">
      <c r="A81" s="106" t="s">
        <v>251</v>
      </c>
      <c r="B81" s="65" t="s">
        <v>14</v>
      </c>
      <c r="C81" s="65" t="s">
        <v>134</v>
      </c>
      <c r="D81" s="65" t="s">
        <v>247</v>
      </c>
      <c r="E81" s="65"/>
      <c r="F81" s="65"/>
      <c r="G81" s="65"/>
      <c r="H81" s="5"/>
      <c r="I81" s="25">
        <f>I82</f>
        <v>307.53967999999998</v>
      </c>
      <c r="J81" s="25">
        <f t="shared" si="20"/>
        <v>0</v>
      </c>
      <c r="K81" s="25">
        <f t="shared" si="20"/>
        <v>0</v>
      </c>
    </row>
    <row r="82" spans="1:11" ht="19.5" customHeight="1" x14ac:dyDescent="0.25">
      <c r="A82" s="113" t="s">
        <v>248</v>
      </c>
      <c r="B82" s="65" t="s">
        <v>14</v>
      </c>
      <c r="C82" s="65" t="s">
        <v>134</v>
      </c>
      <c r="D82" s="65" t="s">
        <v>247</v>
      </c>
      <c r="E82" s="65" t="s">
        <v>167</v>
      </c>
      <c r="F82" s="65" t="s">
        <v>13</v>
      </c>
      <c r="G82" s="65"/>
      <c r="H82" s="5"/>
      <c r="I82" s="25">
        <f>I83</f>
        <v>307.53967999999998</v>
      </c>
      <c r="J82" s="25">
        <f t="shared" si="20"/>
        <v>0</v>
      </c>
      <c r="K82" s="25">
        <f t="shared" si="20"/>
        <v>0</v>
      </c>
    </row>
    <row r="83" spans="1:11" ht="63" x14ac:dyDescent="0.25">
      <c r="A83" s="267" t="s">
        <v>249</v>
      </c>
      <c r="B83" s="65" t="s">
        <v>14</v>
      </c>
      <c r="C83" s="65" t="s">
        <v>134</v>
      </c>
      <c r="D83" s="65" t="s">
        <v>247</v>
      </c>
      <c r="E83" s="65" t="s">
        <v>167</v>
      </c>
      <c r="F83" s="65" t="s">
        <v>13</v>
      </c>
      <c r="G83" s="65" t="s">
        <v>250</v>
      </c>
      <c r="H83" s="5"/>
      <c r="I83" s="25">
        <f>I84</f>
        <v>307.53967999999998</v>
      </c>
      <c r="J83" s="25">
        <f t="shared" si="20"/>
        <v>0</v>
      </c>
      <c r="K83" s="25">
        <f t="shared" si="20"/>
        <v>0</v>
      </c>
    </row>
    <row r="84" spans="1:11" ht="31.5" x14ac:dyDescent="0.25">
      <c r="A84" s="70" t="s">
        <v>92</v>
      </c>
      <c r="B84" s="65" t="s">
        <v>14</v>
      </c>
      <c r="C84" s="65" t="s">
        <v>134</v>
      </c>
      <c r="D84" s="65" t="s">
        <v>247</v>
      </c>
      <c r="E84" s="65" t="s">
        <v>167</v>
      </c>
      <c r="F84" s="65" t="s">
        <v>13</v>
      </c>
      <c r="G84" s="65" t="s">
        <v>250</v>
      </c>
      <c r="H84" s="5" t="s">
        <v>94</v>
      </c>
      <c r="I84" s="25">
        <f>I85</f>
        <v>307.53967999999998</v>
      </c>
      <c r="J84" s="25">
        <f t="shared" si="20"/>
        <v>0</v>
      </c>
      <c r="K84" s="25">
        <f t="shared" si="20"/>
        <v>0</v>
      </c>
    </row>
    <row r="85" spans="1:11" ht="31.5" x14ac:dyDescent="0.25">
      <c r="A85" s="70" t="s">
        <v>93</v>
      </c>
      <c r="B85" s="65" t="s">
        <v>14</v>
      </c>
      <c r="C85" s="65" t="s">
        <v>134</v>
      </c>
      <c r="D85" s="65" t="s">
        <v>247</v>
      </c>
      <c r="E85" s="65" t="s">
        <v>167</v>
      </c>
      <c r="F85" s="65" t="s">
        <v>13</v>
      </c>
      <c r="G85" s="65" t="s">
        <v>250</v>
      </c>
      <c r="H85" s="5" t="s">
        <v>95</v>
      </c>
      <c r="I85" s="25">
        <f>'Прил 2'!J86</f>
        <v>307.53967999999998</v>
      </c>
      <c r="J85" s="25">
        <f>'Прил 2'!K86</f>
        <v>0</v>
      </c>
      <c r="K85" s="25">
        <f>'Прил 2'!L86</f>
        <v>0</v>
      </c>
    </row>
    <row r="86" spans="1:11" ht="47.25" x14ac:dyDescent="0.25">
      <c r="A86" s="112" t="s">
        <v>159</v>
      </c>
      <c r="B86" s="65" t="s">
        <v>14</v>
      </c>
      <c r="C86" s="65" t="s">
        <v>134</v>
      </c>
      <c r="D86" s="65" t="s">
        <v>43</v>
      </c>
      <c r="E86" s="65"/>
      <c r="F86" s="65"/>
      <c r="G86" s="65"/>
      <c r="H86" s="5"/>
      <c r="I86" s="25">
        <f>I87</f>
        <v>0</v>
      </c>
      <c r="J86" s="25">
        <f t="shared" ref="J86:K89" si="21">J87</f>
        <v>0</v>
      </c>
      <c r="K86" s="25">
        <f t="shared" si="21"/>
        <v>0</v>
      </c>
    </row>
    <row r="87" spans="1:11" ht="63" x14ac:dyDescent="0.25">
      <c r="A87" s="113" t="s">
        <v>160</v>
      </c>
      <c r="B87" s="65" t="s">
        <v>14</v>
      </c>
      <c r="C87" s="65" t="s">
        <v>134</v>
      </c>
      <c r="D87" s="65" t="s">
        <v>43</v>
      </c>
      <c r="E87" s="65" t="s">
        <v>20</v>
      </c>
      <c r="F87" s="65"/>
      <c r="G87" s="65"/>
      <c r="H87" s="5"/>
      <c r="I87" s="25">
        <f>I88</f>
        <v>0</v>
      </c>
      <c r="J87" s="25">
        <f t="shared" si="21"/>
        <v>0</v>
      </c>
      <c r="K87" s="25">
        <f t="shared" si="21"/>
        <v>0</v>
      </c>
    </row>
    <row r="88" spans="1:11" ht="94.5" x14ac:dyDescent="0.25">
      <c r="A88" s="113" t="s">
        <v>252</v>
      </c>
      <c r="B88" s="65" t="s">
        <v>14</v>
      </c>
      <c r="C88" s="65" t="s">
        <v>134</v>
      </c>
      <c r="D88" s="65" t="s">
        <v>43</v>
      </c>
      <c r="E88" s="65" t="s">
        <v>20</v>
      </c>
      <c r="F88" s="65" t="s">
        <v>32</v>
      </c>
      <c r="G88" s="65" t="s">
        <v>253</v>
      </c>
      <c r="H88" s="5"/>
      <c r="I88" s="25">
        <f>I89</f>
        <v>0</v>
      </c>
      <c r="J88" s="25">
        <f t="shared" si="21"/>
        <v>0</v>
      </c>
      <c r="K88" s="25">
        <f t="shared" si="21"/>
        <v>0</v>
      </c>
    </row>
    <row r="89" spans="1:11" ht="31.5" x14ac:dyDescent="0.25">
      <c r="A89" s="70" t="s">
        <v>92</v>
      </c>
      <c r="B89" s="65" t="s">
        <v>14</v>
      </c>
      <c r="C89" s="65" t="s">
        <v>134</v>
      </c>
      <c r="D89" s="65" t="s">
        <v>43</v>
      </c>
      <c r="E89" s="65" t="s">
        <v>20</v>
      </c>
      <c r="F89" s="65" t="s">
        <v>32</v>
      </c>
      <c r="G89" s="65" t="s">
        <v>253</v>
      </c>
      <c r="H89" s="5" t="s">
        <v>94</v>
      </c>
      <c r="I89" s="25">
        <f>I90</f>
        <v>0</v>
      </c>
      <c r="J89" s="25">
        <f t="shared" si="21"/>
        <v>0</v>
      </c>
      <c r="K89" s="25">
        <f t="shared" si="21"/>
        <v>0</v>
      </c>
    </row>
    <row r="90" spans="1:11" ht="31.5" x14ac:dyDescent="0.25">
      <c r="A90" s="70" t="s">
        <v>93</v>
      </c>
      <c r="B90" s="65" t="s">
        <v>14</v>
      </c>
      <c r="C90" s="65" t="s">
        <v>134</v>
      </c>
      <c r="D90" s="65" t="s">
        <v>43</v>
      </c>
      <c r="E90" s="65" t="s">
        <v>20</v>
      </c>
      <c r="F90" s="65" t="s">
        <v>32</v>
      </c>
      <c r="G90" s="65" t="s">
        <v>253</v>
      </c>
      <c r="H90" s="5" t="s">
        <v>95</v>
      </c>
      <c r="I90" s="25">
        <f>'Прил 2'!J91</f>
        <v>0</v>
      </c>
      <c r="J90" s="25">
        <f>'Прил 2'!K91</f>
        <v>0</v>
      </c>
      <c r="K90" s="25">
        <f>'Прил 2'!L91</f>
        <v>0</v>
      </c>
    </row>
    <row r="91" spans="1:11" x14ac:dyDescent="0.25">
      <c r="A91" s="73" t="s">
        <v>17</v>
      </c>
      <c r="B91" s="74" t="s">
        <v>16</v>
      </c>
      <c r="C91" s="74"/>
      <c r="D91" s="74"/>
      <c r="E91" s="74"/>
      <c r="F91" s="74"/>
      <c r="G91" s="24"/>
      <c r="H91" s="24"/>
      <c r="I91" s="77">
        <f>I92+I98</f>
        <v>809.77692000000002</v>
      </c>
      <c r="J91" s="77">
        <f>J92+J98</f>
        <v>95.146140000000003</v>
      </c>
      <c r="K91" s="77">
        <f>K92+K98</f>
        <v>103.91537</v>
      </c>
    </row>
    <row r="92" spans="1:11" x14ac:dyDescent="0.25">
      <c r="A92" s="73" t="s">
        <v>50</v>
      </c>
      <c r="B92" s="74" t="s">
        <v>16</v>
      </c>
      <c r="C92" s="74" t="s">
        <v>24</v>
      </c>
      <c r="D92" s="74"/>
      <c r="E92" s="74"/>
      <c r="F92" s="74"/>
      <c r="G92" s="76"/>
      <c r="H92" s="76"/>
      <c r="I92" s="77">
        <f>I93</f>
        <v>540</v>
      </c>
      <c r="J92" s="77">
        <f t="shared" ref="J92:K92" si="22">J93</f>
        <v>30</v>
      </c>
      <c r="K92" s="77">
        <f t="shared" si="22"/>
        <v>30</v>
      </c>
    </row>
    <row r="93" spans="1:11" ht="47.25" x14ac:dyDescent="0.25">
      <c r="A93" s="78" t="s">
        <v>159</v>
      </c>
      <c r="B93" s="5" t="s">
        <v>16</v>
      </c>
      <c r="C93" s="5" t="s">
        <v>24</v>
      </c>
      <c r="D93" s="5" t="s">
        <v>43</v>
      </c>
      <c r="E93" s="74"/>
      <c r="F93" s="74"/>
      <c r="G93" s="76"/>
      <c r="H93" s="76"/>
      <c r="I93" s="25">
        <f>I94</f>
        <v>540</v>
      </c>
      <c r="J93" s="25">
        <f t="shared" ref="J93:K96" si="23">J94</f>
        <v>30</v>
      </c>
      <c r="K93" s="25">
        <f t="shared" si="23"/>
        <v>30</v>
      </c>
    </row>
    <row r="94" spans="1:11" ht="51" customHeight="1" x14ac:dyDescent="0.25">
      <c r="A94" s="78" t="s">
        <v>160</v>
      </c>
      <c r="B94" s="5" t="s">
        <v>16</v>
      </c>
      <c r="C94" s="5" t="s">
        <v>24</v>
      </c>
      <c r="D94" s="5" t="s">
        <v>43</v>
      </c>
      <c r="E94" s="5" t="s">
        <v>20</v>
      </c>
      <c r="F94" s="5"/>
      <c r="G94" s="24"/>
      <c r="H94" s="24"/>
      <c r="I94" s="25">
        <f>I95</f>
        <v>540</v>
      </c>
      <c r="J94" s="25">
        <f t="shared" si="23"/>
        <v>30</v>
      </c>
      <c r="K94" s="25">
        <f t="shared" si="23"/>
        <v>30</v>
      </c>
    </row>
    <row r="95" spans="1:11" ht="63" x14ac:dyDescent="0.25">
      <c r="A95" s="106" t="s">
        <v>215</v>
      </c>
      <c r="B95" s="5" t="s">
        <v>16</v>
      </c>
      <c r="C95" s="5" t="s">
        <v>24</v>
      </c>
      <c r="D95" s="5">
        <v>89</v>
      </c>
      <c r="E95" s="5">
        <v>1</v>
      </c>
      <c r="F95" s="5" t="s">
        <v>32</v>
      </c>
      <c r="G95" s="5" t="s">
        <v>191</v>
      </c>
      <c r="H95" s="64"/>
      <c r="I95" s="25">
        <f>I96</f>
        <v>540</v>
      </c>
      <c r="J95" s="25">
        <f t="shared" si="23"/>
        <v>30</v>
      </c>
      <c r="K95" s="25">
        <f t="shared" si="23"/>
        <v>30</v>
      </c>
    </row>
    <row r="96" spans="1:11" ht="31.5" x14ac:dyDescent="0.25">
      <c r="A96" s="70" t="s">
        <v>92</v>
      </c>
      <c r="B96" s="5" t="s">
        <v>16</v>
      </c>
      <c r="C96" s="5" t="s">
        <v>24</v>
      </c>
      <c r="D96" s="5">
        <v>89</v>
      </c>
      <c r="E96" s="5">
        <v>1</v>
      </c>
      <c r="F96" s="5" t="s">
        <v>32</v>
      </c>
      <c r="G96" s="5" t="s">
        <v>191</v>
      </c>
      <c r="H96" s="64" t="s">
        <v>94</v>
      </c>
      <c r="I96" s="25">
        <f>I97</f>
        <v>540</v>
      </c>
      <c r="J96" s="25">
        <f t="shared" si="23"/>
        <v>30</v>
      </c>
      <c r="K96" s="25">
        <f t="shared" si="23"/>
        <v>30</v>
      </c>
    </row>
    <row r="97" spans="1:11" ht="31.5" x14ac:dyDescent="0.25">
      <c r="A97" s="70" t="s">
        <v>93</v>
      </c>
      <c r="B97" s="5" t="s">
        <v>16</v>
      </c>
      <c r="C97" s="5" t="s">
        <v>24</v>
      </c>
      <c r="D97" s="5">
        <v>89</v>
      </c>
      <c r="E97" s="5">
        <v>1</v>
      </c>
      <c r="F97" s="5" t="s">
        <v>32</v>
      </c>
      <c r="G97" s="5" t="s">
        <v>191</v>
      </c>
      <c r="H97" s="64" t="s">
        <v>95</v>
      </c>
      <c r="I97" s="25">
        <f>'Прил 2'!J98</f>
        <v>540</v>
      </c>
      <c r="J97" s="25">
        <f>'Прил 2'!K98</f>
        <v>30</v>
      </c>
      <c r="K97" s="25">
        <f>'Прил 2'!L98</f>
        <v>30</v>
      </c>
    </row>
    <row r="98" spans="1:11" x14ac:dyDescent="0.25">
      <c r="A98" s="73" t="s">
        <v>51</v>
      </c>
      <c r="B98" s="74" t="s">
        <v>16</v>
      </c>
      <c r="C98" s="74" t="s">
        <v>25</v>
      </c>
      <c r="D98" s="74"/>
      <c r="E98" s="74"/>
      <c r="F98" s="75"/>
      <c r="G98" s="76"/>
      <c r="H98" s="76"/>
      <c r="I98" s="77">
        <f>I112+I99</f>
        <v>269.77692000000002</v>
      </c>
      <c r="J98" s="77">
        <f t="shared" ref="J98:K98" si="24">J112+J99</f>
        <v>65.146140000000003</v>
      </c>
      <c r="K98" s="77">
        <f t="shared" si="24"/>
        <v>73.915369999999996</v>
      </c>
    </row>
    <row r="99" spans="1:11" ht="31.5" x14ac:dyDescent="0.25">
      <c r="A99" s="106" t="s">
        <v>234</v>
      </c>
      <c r="B99" s="5" t="s">
        <v>16</v>
      </c>
      <c r="C99" s="5" t="s">
        <v>25</v>
      </c>
      <c r="D99" s="5" t="s">
        <v>232</v>
      </c>
      <c r="E99" s="5" t="s">
        <v>167</v>
      </c>
      <c r="F99" s="5"/>
      <c r="G99" s="24"/>
      <c r="H99" s="24"/>
      <c r="I99" s="25">
        <f>I100+I104+I108</f>
        <v>128.02579999999998</v>
      </c>
      <c r="J99" s="25">
        <f t="shared" ref="J99:K99" si="25">J100+J104+J108</f>
        <v>0</v>
      </c>
      <c r="K99" s="25">
        <f t="shared" si="25"/>
        <v>0</v>
      </c>
    </row>
    <row r="100" spans="1:11" ht="47.25" x14ac:dyDescent="0.25">
      <c r="A100" s="106" t="s">
        <v>235</v>
      </c>
      <c r="B100" s="5" t="s">
        <v>16</v>
      </c>
      <c r="C100" s="5" t="s">
        <v>25</v>
      </c>
      <c r="D100" s="5" t="s">
        <v>232</v>
      </c>
      <c r="E100" s="5" t="s">
        <v>167</v>
      </c>
      <c r="F100" s="5" t="s">
        <v>13</v>
      </c>
      <c r="G100" s="24"/>
      <c r="H100" s="24"/>
      <c r="I100" s="25">
        <f>I101</f>
        <v>83.915319999999994</v>
      </c>
      <c r="J100" s="25">
        <f t="shared" ref="J100:K102" si="26">J101</f>
        <v>0</v>
      </c>
      <c r="K100" s="25">
        <f t="shared" si="26"/>
        <v>0</v>
      </c>
    </row>
    <row r="101" spans="1:11" x14ac:dyDescent="0.25">
      <c r="A101" s="70" t="s">
        <v>52</v>
      </c>
      <c r="B101" s="5" t="s">
        <v>16</v>
      </c>
      <c r="C101" s="5" t="s">
        <v>25</v>
      </c>
      <c r="D101" s="5" t="s">
        <v>232</v>
      </c>
      <c r="E101" s="5" t="s">
        <v>167</v>
      </c>
      <c r="F101" s="5" t="s">
        <v>13</v>
      </c>
      <c r="G101" s="72">
        <v>43010</v>
      </c>
      <c r="H101" s="24"/>
      <c r="I101" s="25">
        <f>I102</f>
        <v>83.915319999999994</v>
      </c>
      <c r="J101" s="25">
        <f t="shared" si="26"/>
        <v>0</v>
      </c>
      <c r="K101" s="25">
        <f t="shared" si="26"/>
        <v>0</v>
      </c>
    </row>
    <row r="102" spans="1:11" ht="31.5" x14ac:dyDescent="0.25">
      <c r="A102" s="70" t="s">
        <v>92</v>
      </c>
      <c r="B102" s="5" t="s">
        <v>16</v>
      </c>
      <c r="C102" s="5" t="s">
        <v>25</v>
      </c>
      <c r="D102" s="5" t="s">
        <v>232</v>
      </c>
      <c r="E102" s="5" t="s">
        <v>167</v>
      </c>
      <c r="F102" s="5" t="s">
        <v>13</v>
      </c>
      <c r="G102" s="72">
        <v>43010</v>
      </c>
      <c r="H102" s="72">
        <v>200</v>
      </c>
      <c r="I102" s="25">
        <f>I103</f>
        <v>83.915319999999994</v>
      </c>
      <c r="J102" s="25">
        <f t="shared" si="26"/>
        <v>0</v>
      </c>
      <c r="K102" s="25">
        <f t="shared" si="26"/>
        <v>0</v>
      </c>
    </row>
    <row r="103" spans="1:11" ht="31.5" x14ac:dyDescent="0.25">
      <c r="A103" s="70" t="s">
        <v>93</v>
      </c>
      <c r="B103" s="5" t="s">
        <v>16</v>
      </c>
      <c r="C103" s="5" t="s">
        <v>25</v>
      </c>
      <c r="D103" s="5" t="s">
        <v>232</v>
      </c>
      <c r="E103" s="5" t="s">
        <v>167</v>
      </c>
      <c r="F103" s="5" t="s">
        <v>13</v>
      </c>
      <c r="G103" s="72">
        <v>43010</v>
      </c>
      <c r="H103" s="72">
        <v>240</v>
      </c>
      <c r="I103" s="25">
        <f>'Прил 2'!J104</f>
        <v>83.915319999999994</v>
      </c>
      <c r="J103" s="25">
        <f>'Прил 2'!K104</f>
        <v>0</v>
      </c>
      <c r="K103" s="25">
        <f>'Прил 2'!L104</f>
        <v>0</v>
      </c>
    </row>
    <row r="104" spans="1:11" ht="63" x14ac:dyDescent="0.25">
      <c r="A104" s="70" t="s">
        <v>236</v>
      </c>
      <c r="B104" s="5" t="s">
        <v>16</v>
      </c>
      <c r="C104" s="5" t="s">
        <v>25</v>
      </c>
      <c r="D104" s="5" t="s">
        <v>232</v>
      </c>
      <c r="E104" s="5" t="s">
        <v>167</v>
      </c>
      <c r="F104" s="5" t="s">
        <v>25</v>
      </c>
      <c r="G104" s="72"/>
      <c r="H104" s="72"/>
      <c r="I104" s="25">
        <f>I105</f>
        <v>28.41048</v>
      </c>
      <c r="J104" s="25">
        <f t="shared" ref="J104:K106" si="27">J105</f>
        <v>0</v>
      </c>
      <c r="K104" s="25">
        <f t="shared" si="27"/>
        <v>0</v>
      </c>
    </row>
    <row r="105" spans="1:11" x14ac:dyDescent="0.25">
      <c r="A105" s="70" t="s">
        <v>132</v>
      </c>
      <c r="B105" s="5" t="s">
        <v>16</v>
      </c>
      <c r="C105" s="5" t="s">
        <v>25</v>
      </c>
      <c r="D105" s="5" t="s">
        <v>232</v>
      </c>
      <c r="E105" s="5" t="s">
        <v>167</v>
      </c>
      <c r="F105" s="5" t="s">
        <v>25</v>
      </c>
      <c r="G105" s="72">
        <v>43040</v>
      </c>
      <c r="H105" s="24"/>
      <c r="I105" s="25">
        <f>I106</f>
        <v>28.41048</v>
      </c>
      <c r="J105" s="25">
        <f t="shared" si="27"/>
        <v>0</v>
      </c>
      <c r="K105" s="25">
        <f t="shared" si="27"/>
        <v>0</v>
      </c>
    </row>
    <row r="106" spans="1:11" ht="31.5" x14ac:dyDescent="0.25">
      <c r="A106" s="70" t="s">
        <v>92</v>
      </c>
      <c r="B106" s="5" t="s">
        <v>16</v>
      </c>
      <c r="C106" s="5" t="s">
        <v>25</v>
      </c>
      <c r="D106" s="5" t="s">
        <v>232</v>
      </c>
      <c r="E106" s="5" t="s">
        <v>167</v>
      </c>
      <c r="F106" s="5" t="s">
        <v>25</v>
      </c>
      <c r="G106" s="72">
        <v>43040</v>
      </c>
      <c r="H106" s="72">
        <v>200</v>
      </c>
      <c r="I106" s="25">
        <f>I107</f>
        <v>28.41048</v>
      </c>
      <c r="J106" s="25">
        <f t="shared" si="27"/>
        <v>0</v>
      </c>
      <c r="K106" s="25">
        <f t="shared" si="27"/>
        <v>0</v>
      </c>
    </row>
    <row r="107" spans="1:11" ht="31.5" x14ac:dyDescent="0.25">
      <c r="A107" s="70" t="s">
        <v>93</v>
      </c>
      <c r="B107" s="5" t="s">
        <v>16</v>
      </c>
      <c r="C107" s="5" t="s">
        <v>25</v>
      </c>
      <c r="D107" s="5" t="s">
        <v>232</v>
      </c>
      <c r="E107" s="5" t="s">
        <v>167</v>
      </c>
      <c r="F107" s="5" t="s">
        <v>25</v>
      </c>
      <c r="G107" s="72">
        <v>43040</v>
      </c>
      <c r="H107" s="72">
        <v>240</v>
      </c>
      <c r="I107" s="25">
        <f>'Прил 2'!J108</f>
        <v>28.41048</v>
      </c>
      <c r="J107" s="25">
        <f>'Прил 2'!K108</f>
        <v>0</v>
      </c>
      <c r="K107" s="25">
        <f>'Прил 2'!L108</f>
        <v>0</v>
      </c>
    </row>
    <row r="108" spans="1:11" ht="141.75" x14ac:dyDescent="0.25">
      <c r="A108" s="106" t="s">
        <v>237</v>
      </c>
      <c r="B108" s="5" t="s">
        <v>16</v>
      </c>
      <c r="C108" s="5" t="s">
        <v>25</v>
      </c>
      <c r="D108" s="5" t="s">
        <v>232</v>
      </c>
      <c r="E108" s="65" t="s">
        <v>167</v>
      </c>
      <c r="F108" s="65" t="s">
        <v>14</v>
      </c>
      <c r="G108" s="72"/>
      <c r="H108" s="72"/>
      <c r="I108" s="25">
        <f>I109</f>
        <v>15.7</v>
      </c>
      <c r="J108" s="25">
        <f t="shared" ref="J108:K110" si="28">J109</f>
        <v>0</v>
      </c>
      <c r="K108" s="25">
        <f t="shared" si="28"/>
        <v>0</v>
      </c>
    </row>
    <row r="109" spans="1:11" ht="31.5" x14ac:dyDescent="0.25">
      <c r="A109" s="106" t="s">
        <v>233</v>
      </c>
      <c r="B109" s="5" t="s">
        <v>16</v>
      </c>
      <c r="C109" s="5" t="s">
        <v>25</v>
      </c>
      <c r="D109" s="5" t="s">
        <v>232</v>
      </c>
      <c r="E109" s="65" t="s">
        <v>167</v>
      </c>
      <c r="F109" s="65" t="s">
        <v>14</v>
      </c>
      <c r="G109" s="72">
        <v>44206</v>
      </c>
      <c r="H109" s="24"/>
      <c r="I109" s="25">
        <f>I110</f>
        <v>15.7</v>
      </c>
      <c r="J109" s="25">
        <f t="shared" si="28"/>
        <v>0</v>
      </c>
      <c r="K109" s="25">
        <f t="shared" si="28"/>
        <v>0</v>
      </c>
    </row>
    <row r="110" spans="1:11" ht="31.5" x14ac:dyDescent="0.25">
      <c r="A110" s="70" t="s">
        <v>92</v>
      </c>
      <c r="B110" s="5" t="s">
        <v>16</v>
      </c>
      <c r="C110" s="5" t="s">
        <v>25</v>
      </c>
      <c r="D110" s="5" t="s">
        <v>232</v>
      </c>
      <c r="E110" s="65" t="s">
        <v>167</v>
      </c>
      <c r="F110" s="65" t="s">
        <v>14</v>
      </c>
      <c r="G110" s="72">
        <v>44206</v>
      </c>
      <c r="H110" s="72">
        <v>200</v>
      </c>
      <c r="I110" s="25">
        <f>I111</f>
        <v>15.7</v>
      </c>
      <c r="J110" s="25">
        <f t="shared" si="28"/>
        <v>0</v>
      </c>
      <c r="K110" s="25">
        <f t="shared" si="28"/>
        <v>0</v>
      </c>
    </row>
    <row r="111" spans="1:11" ht="31.5" x14ac:dyDescent="0.25">
      <c r="A111" s="70" t="s">
        <v>93</v>
      </c>
      <c r="B111" s="5" t="s">
        <v>16</v>
      </c>
      <c r="C111" s="5" t="s">
        <v>25</v>
      </c>
      <c r="D111" s="5" t="s">
        <v>232</v>
      </c>
      <c r="E111" s="65" t="s">
        <v>167</v>
      </c>
      <c r="F111" s="65" t="s">
        <v>14</v>
      </c>
      <c r="G111" s="72">
        <v>44206</v>
      </c>
      <c r="H111" s="72">
        <v>240</v>
      </c>
      <c r="I111" s="25">
        <f>'Прил 2'!J112</f>
        <v>15.7</v>
      </c>
      <c r="J111" s="25">
        <f>'Прил 2'!K112</f>
        <v>0</v>
      </c>
      <c r="K111" s="25">
        <f>'Прил 2'!L112</f>
        <v>0</v>
      </c>
    </row>
    <row r="112" spans="1:11" ht="47.25" x14ac:dyDescent="0.25">
      <c r="A112" s="78" t="s">
        <v>159</v>
      </c>
      <c r="B112" s="5" t="s">
        <v>16</v>
      </c>
      <c r="C112" s="5" t="s">
        <v>25</v>
      </c>
      <c r="D112" s="5" t="s">
        <v>43</v>
      </c>
      <c r="E112" s="5"/>
      <c r="F112" s="79"/>
      <c r="G112" s="24"/>
      <c r="H112" s="24"/>
      <c r="I112" s="25">
        <f>I113</f>
        <v>141.75112000000001</v>
      </c>
      <c r="J112" s="25">
        <f t="shared" ref="J112:K112" si="29">J113</f>
        <v>65.146140000000003</v>
      </c>
      <c r="K112" s="25">
        <f t="shared" si="29"/>
        <v>73.915369999999996</v>
      </c>
    </row>
    <row r="113" spans="1:12" ht="52.5" customHeight="1" x14ac:dyDescent="0.25">
      <c r="A113" s="78" t="s">
        <v>160</v>
      </c>
      <c r="B113" s="5" t="s">
        <v>16</v>
      </c>
      <c r="C113" s="5" t="s">
        <v>25</v>
      </c>
      <c r="D113" s="5" t="s">
        <v>43</v>
      </c>
      <c r="E113" s="72">
        <v>1</v>
      </c>
      <c r="F113" s="79"/>
      <c r="G113" s="24"/>
      <c r="H113" s="24"/>
      <c r="I113" s="25">
        <f>I114+I117</f>
        <v>141.75112000000001</v>
      </c>
      <c r="J113" s="25">
        <f t="shared" ref="J113:K113" si="30">J114+J117</f>
        <v>65.146140000000003</v>
      </c>
      <c r="K113" s="25">
        <f t="shared" si="30"/>
        <v>73.915369999999996</v>
      </c>
    </row>
    <row r="114" spans="1:12" x14ac:dyDescent="0.25">
      <c r="A114" s="70" t="s">
        <v>52</v>
      </c>
      <c r="B114" s="5" t="s">
        <v>16</v>
      </c>
      <c r="C114" s="5" t="s">
        <v>25</v>
      </c>
      <c r="D114" s="5" t="s">
        <v>43</v>
      </c>
      <c r="E114" s="72">
        <v>1</v>
      </c>
      <c r="F114" s="65" t="s">
        <v>32</v>
      </c>
      <c r="G114" s="72">
        <v>43010</v>
      </c>
      <c r="H114" s="24"/>
      <c r="I114" s="25">
        <f>I115</f>
        <v>16.084680000000006</v>
      </c>
      <c r="J114" s="25">
        <f t="shared" ref="J114:K115" si="31">J115</f>
        <v>41.5</v>
      </c>
      <c r="K114" s="25">
        <f t="shared" si="31"/>
        <v>50</v>
      </c>
    </row>
    <row r="115" spans="1:12" ht="31.5" x14ac:dyDescent="0.25">
      <c r="A115" s="70" t="s">
        <v>92</v>
      </c>
      <c r="B115" s="5" t="s">
        <v>16</v>
      </c>
      <c r="C115" s="5" t="s">
        <v>25</v>
      </c>
      <c r="D115" s="5" t="s">
        <v>43</v>
      </c>
      <c r="E115" s="72">
        <v>1</v>
      </c>
      <c r="F115" s="65" t="s">
        <v>32</v>
      </c>
      <c r="G115" s="72">
        <v>43010</v>
      </c>
      <c r="H115" s="72">
        <v>200</v>
      </c>
      <c r="I115" s="25">
        <f>I116</f>
        <v>16.084680000000006</v>
      </c>
      <c r="J115" s="25">
        <f t="shared" si="31"/>
        <v>41.5</v>
      </c>
      <c r="K115" s="25">
        <f t="shared" si="31"/>
        <v>50</v>
      </c>
    </row>
    <row r="116" spans="1:12" ht="31.5" x14ac:dyDescent="0.25">
      <c r="A116" s="70" t="s">
        <v>93</v>
      </c>
      <c r="B116" s="5" t="s">
        <v>16</v>
      </c>
      <c r="C116" s="5" t="s">
        <v>25</v>
      </c>
      <c r="D116" s="5" t="s">
        <v>43</v>
      </c>
      <c r="E116" s="72">
        <v>1</v>
      </c>
      <c r="F116" s="65" t="s">
        <v>32</v>
      </c>
      <c r="G116" s="72">
        <v>43010</v>
      </c>
      <c r="H116" s="72">
        <v>240</v>
      </c>
      <c r="I116" s="25">
        <f>'Прил 2'!J117</f>
        <v>16.084680000000006</v>
      </c>
      <c r="J116" s="25">
        <f>'Прил 2'!K117</f>
        <v>41.5</v>
      </c>
      <c r="K116" s="25">
        <f>'Прил 2'!L117</f>
        <v>50</v>
      </c>
    </row>
    <row r="117" spans="1:12" x14ac:dyDescent="0.25">
      <c r="A117" s="70" t="s">
        <v>132</v>
      </c>
      <c r="B117" s="5" t="s">
        <v>16</v>
      </c>
      <c r="C117" s="5" t="s">
        <v>25</v>
      </c>
      <c r="D117" s="5" t="s">
        <v>43</v>
      </c>
      <c r="E117" s="72">
        <v>1</v>
      </c>
      <c r="F117" s="65" t="s">
        <v>32</v>
      </c>
      <c r="G117" s="72">
        <v>43040</v>
      </c>
      <c r="H117" s="24"/>
      <c r="I117" s="25">
        <f>I118</f>
        <v>125.66643999999999</v>
      </c>
      <c r="J117" s="25">
        <f t="shared" ref="J117:K118" si="32">J118</f>
        <v>23.646139999999999</v>
      </c>
      <c r="K117" s="25">
        <f t="shared" si="32"/>
        <v>23.915369999999999</v>
      </c>
    </row>
    <row r="118" spans="1:12" ht="31.5" x14ac:dyDescent="0.25">
      <c r="A118" s="70" t="s">
        <v>92</v>
      </c>
      <c r="B118" s="5" t="s">
        <v>16</v>
      </c>
      <c r="C118" s="5" t="s">
        <v>25</v>
      </c>
      <c r="D118" s="5" t="s">
        <v>43</v>
      </c>
      <c r="E118" s="72">
        <v>1</v>
      </c>
      <c r="F118" s="65" t="s">
        <v>32</v>
      </c>
      <c r="G118" s="72">
        <v>43040</v>
      </c>
      <c r="H118" s="72">
        <v>200</v>
      </c>
      <c r="I118" s="25">
        <f>I119</f>
        <v>125.66643999999999</v>
      </c>
      <c r="J118" s="25">
        <f t="shared" si="32"/>
        <v>23.646139999999999</v>
      </c>
      <c r="K118" s="25">
        <f t="shared" si="32"/>
        <v>23.915369999999999</v>
      </c>
    </row>
    <row r="119" spans="1:12" ht="31.5" x14ac:dyDescent="0.25">
      <c r="A119" s="70" t="s">
        <v>93</v>
      </c>
      <c r="B119" s="5" t="s">
        <v>16</v>
      </c>
      <c r="C119" s="5" t="s">
        <v>25</v>
      </c>
      <c r="D119" s="5" t="s">
        <v>43</v>
      </c>
      <c r="E119" s="72">
        <v>1</v>
      </c>
      <c r="F119" s="65" t="s">
        <v>32</v>
      </c>
      <c r="G119" s="72">
        <v>43040</v>
      </c>
      <c r="H119" s="72">
        <v>240</v>
      </c>
      <c r="I119" s="25">
        <f>'Прил 2'!J120</f>
        <v>125.66643999999999</v>
      </c>
      <c r="J119" s="25">
        <f>'Прил 2'!K120</f>
        <v>23.646139999999999</v>
      </c>
      <c r="K119" s="25">
        <f>'Прил 2'!L120</f>
        <v>23.915369999999999</v>
      </c>
    </row>
    <row r="120" spans="1:12" x14ac:dyDescent="0.25">
      <c r="A120" s="73" t="s">
        <v>53</v>
      </c>
      <c r="B120" s="74" t="s">
        <v>27</v>
      </c>
      <c r="C120" s="74"/>
      <c r="D120" s="80"/>
      <c r="E120" s="74"/>
      <c r="F120" s="74"/>
      <c r="G120" s="74"/>
      <c r="H120" s="81"/>
      <c r="I120" s="77">
        <f t="shared" ref="I120:K125" si="33">I121</f>
        <v>108.4</v>
      </c>
      <c r="J120" s="77">
        <f t="shared" si="33"/>
        <v>55.7</v>
      </c>
      <c r="K120" s="77">
        <f t="shared" si="33"/>
        <v>24.299999999999997</v>
      </c>
    </row>
    <row r="121" spans="1:12" x14ac:dyDescent="0.25">
      <c r="A121" s="82" t="s">
        <v>23</v>
      </c>
      <c r="B121" s="74" t="s">
        <v>27</v>
      </c>
      <c r="C121" s="74" t="s">
        <v>13</v>
      </c>
      <c r="D121" s="81"/>
      <c r="E121" s="74"/>
      <c r="F121" s="74"/>
      <c r="G121" s="74"/>
      <c r="H121" s="81"/>
      <c r="I121" s="77">
        <f>I122</f>
        <v>108.4</v>
      </c>
      <c r="J121" s="77">
        <f t="shared" si="33"/>
        <v>55.7</v>
      </c>
      <c r="K121" s="77">
        <f t="shared" si="33"/>
        <v>24.299999999999997</v>
      </c>
    </row>
    <row r="122" spans="1:12" ht="47.25" x14ac:dyDescent="0.25">
      <c r="A122" s="78" t="s">
        <v>159</v>
      </c>
      <c r="B122" s="5" t="s">
        <v>27</v>
      </c>
      <c r="C122" s="5" t="s">
        <v>13</v>
      </c>
      <c r="D122" s="5">
        <v>89</v>
      </c>
      <c r="E122" s="5"/>
      <c r="F122" s="5"/>
      <c r="G122" s="5"/>
      <c r="H122" s="64"/>
      <c r="I122" s="25">
        <f>I123</f>
        <v>108.4</v>
      </c>
      <c r="J122" s="25">
        <f t="shared" si="33"/>
        <v>55.7</v>
      </c>
      <c r="K122" s="25">
        <f t="shared" si="33"/>
        <v>24.299999999999997</v>
      </c>
      <c r="L122" s="19"/>
    </row>
    <row r="123" spans="1:12" ht="51.75" customHeight="1" x14ac:dyDescent="0.25">
      <c r="A123" s="78" t="s">
        <v>160</v>
      </c>
      <c r="B123" s="5" t="s">
        <v>27</v>
      </c>
      <c r="C123" s="5" t="s">
        <v>13</v>
      </c>
      <c r="D123" s="5">
        <v>89</v>
      </c>
      <c r="E123" s="5">
        <v>1</v>
      </c>
      <c r="F123" s="5"/>
      <c r="G123" s="5"/>
      <c r="H123" s="64"/>
      <c r="I123" s="25">
        <f>I124</f>
        <v>108.4</v>
      </c>
      <c r="J123" s="25">
        <f t="shared" si="33"/>
        <v>55.7</v>
      </c>
      <c r="K123" s="25">
        <f t="shared" si="33"/>
        <v>24.299999999999997</v>
      </c>
      <c r="L123" s="19"/>
    </row>
    <row r="124" spans="1:12" x14ac:dyDescent="0.25">
      <c r="A124" s="78" t="s">
        <v>87</v>
      </c>
      <c r="B124" s="83" t="s">
        <v>27</v>
      </c>
      <c r="C124" s="83" t="s">
        <v>13</v>
      </c>
      <c r="D124" s="84">
        <v>89</v>
      </c>
      <c r="E124" s="65">
        <v>1</v>
      </c>
      <c r="F124" s="65" t="s">
        <v>32</v>
      </c>
      <c r="G124" s="65" t="s">
        <v>55</v>
      </c>
      <c r="H124" s="84"/>
      <c r="I124" s="25">
        <f t="shared" si="33"/>
        <v>108.4</v>
      </c>
      <c r="J124" s="25">
        <f t="shared" si="33"/>
        <v>55.7</v>
      </c>
      <c r="K124" s="25">
        <f t="shared" si="33"/>
        <v>24.299999999999997</v>
      </c>
    </row>
    <row r="125" spans="1:12" x14ac:dyDescent="0.25">
      <c r="A125" s="78" t="s">
        <v>88</v>
      </c>
      <c r="B125" s="83" t="s">
        <v>27</v>
      </c>
      <c r="C125" s="83" t="s">
        <v>13</v>
      </c>
      <c r="D125" s="84">
        <v>89</v>
      </c>
      <c r="E125" s="65">
        <v>1</v>
      </c>
      <c r="F125" s="65" t="s">
        <v>32</v>
      </c>
      <c r="G125" s="65" t="s">
        <v>55</v>
      </c>
      <c r="H125" s="84" t="s">
        <v>90</v>
      </c>
      <c r="I125" s="25">
        <f t="shared" si="33"/>
        <v>108.4</v>
      </c>
      <c r="J125" s="25">
        <f t="shared" si="33"/>
        <v>55.7</v>
      </c>
      <c r="K125" s="25">
        <f t="shared" si="33"/>
        <v>24.299999999999997</v>
      </c>
    </row>
    <row r="126" spans="1:12" x14ac:dyDescent="0.25">
      <c r="A126" s="78" t="s">
        <v>89</v>
      </c>
      <c r="B126" s="83" t="s">
        <v>27</v>
      </c>
      <c r="C126" s="83" t="s">
        <v>13</v>
      </c>
      <c r="D126" s="84">
        <v>89</v>
      </c>
      <c r="E126" s="65">
        <v>1</v>
      </c>
      <c r="F126" s="65" t="s">
        <v>32</v>
      </c>
      <c r="G126" s="65" t="s">
        <v>55</v>
      </c>
      <c r="H126" s="84" t="s">
        <v>91</v>
      </c>
      <c r="I126" s="25">
        <f>'Прил 2'!J127</f>
        <v>108.4</v>
      </c>
      <c r="J126" s="25">
        <f>'Прил 2'!K127</f>
        <v>55.7</v>
      </c>
      <c r="K126" s="25">
        <f>'Прил 2'!L127</f>
        <v>24.299999999999997</v>
      </c>
    </row>
    <row r="127" spans="1:12" x14ac:dyDescent="0.25">
      <c r="A127" s="85" t="s">
        <v>15</v>
      </c>
      <c r="B127" s="86" t="s">
        <v>28</v>
      </c>
      <c r="C127" s="86"/>
      <c r="D127" s="87"/>
      <c r="E127" s="88"/>
      <c r="F127" s="88"/>
      <c r="G127" s="88"/>
      <c r="H127" s="87"/>
      <c r="I127" s="77">
        <f t="shared" ref="I127:K132" si="34">I128</f>
        <v>1.5</v>
      </c>
      <c r="J127" s="77">
        <f t="shared" si="34"/>
        <v>1.5</v>
      </c>
      <c r="K127" s="77">
        <f t="shared" si="34"/>
        <v>1.5</v>
      </c>
    </row>
    <row r="128" spans="1:12" ht="31.5" x14ac:dyDescent="0.25">
      <c r="A128" s="85" t="s">
        <v>56</v>
      </c>
      <c r="B128" s="88">
        <v>13</v>
      </c>
      <c r="C128" s="88" t="s">
        <v>13</v>
      </c>
      <c r="D128" s="89"/>
      <c r="E128" s="88"/>
      <c r="F128" s="88"/>
      <c r="G128" s="88"/>
      <c r="H128" s="87"/>
      <c r="I128" s="77">
        <f t="shared" si="34"/>
        <v>1.5</v>
      </c>
      <c r="J128" s="77">
        <f t="shared" si="34"/>
        <v>1.5</v>
      </c>
      <c r="K128" s="77">
        <f t="shared" si="34"/>
        <v>1.5</v>
      </c>
    </row>
    <row r="129" spans="1:11" ht="47.25" x14ac:dyDescent="0.25">
      <c r="A129" s="78" t="s">
        <v>159</v>
      </c>
      <c r="B129" s="65" t="s">
        <v>28</v>
      </c>
      <c r="C129" s="65" t="s">
        <v>13</v>
      </c>
      <c r="D129" s="5">
        <v>89</v>
      </c>
      <c r="E129" s="5">
        <v>0</v>
      </c>
      <c r="F129" s="65"/>
      <c r="G129" s="65"/>
      <c r="H129" s="84"/>
      <c r="I129" s="25">
        <f t="shared" si="34"/>
        <v>1.5</v>
      </c>
      <c r="J129" s="25">
        <f t="shared" si="34"/>
        <v>1.5</v>
      </c>
      <c r="K129" s="25">
        <f t="shared" si="34"/>
        <v>1.5</v>
      </c>
    </row>
    <row r="130" spans="1:11" ht="52.5" customHeight="1" x14ac:dyDescent="0.25">
      <c r="A130" s="78" t="s">
        <v>160</v>
      </c>
      <c r="B130" s="65" t="s">
        <v>28</v>
      </c>
      <c r="C130" s="65" t="s">
        <v>13</v>
      </c>
      <c r="D130" s="5">
        <v>89</v>
      </c>
      <c r="E130" s="5">
        <v>1</v>
      </c>
      <c r="F130" s="65"/>
      <c r="G130" s="65"/>
      <c r="H130" s="84"/>
      <c r="I130" s="25">
        <f t="shared" si="34"/>
        <v>1.5</v>
      </c>
      <c r="J130" s="25">
        <f t="shared" si="34"/>
        <v>1.5</v>
      </c>
      <c r="K130" s="25">
        <f t="shared" si="34"/>
        <v>1.5</v>
      </c>
    </row>
    <row r="131" spans="1:11" x14ac:dyDescent="0.25">
      <c r="A131" s="70" t="s">
        <v>57</v>
      </c>
      <c r="B131" s="65">
        <v>13</v>
      </c>
      <c r="C131" s="65" t="s">
        <v>13</v>
      </c>
      <c r="D131" s="90">
        <v>89</v>
      </c>
      <c r="E131" s="65">
        <v>1</v>
      </c>
      <c r="F131" s="65" t="s">
        <v>32</v>
      </c>
      <c r="G131" s="65">
        <v>41240</v>
      </c>
      <c r="H131" s="84"/>
      <c r="I131" s="25">
        <f t="shared" si="34"/>
        <v>1.5</v>
      </c>
      <c r="J131" s="25">
        <f t="shared" si="34"/>
        <v>1.5</v>
      </c>
      <c r="K131" s="25">
        <f t="shared" si="34"/>
        <v>1.5</v>
      </c>
    </row>
    <row r="132" spans="1:11" x14ac:dyDescent="0.25">
      <c r="A132" s="70" t="s">
        <v>85</v>
      </c>
      <c r="B132" s="65">
        <v>13</v>
      </c>
      <c r="C132" s="65" t="s">
        <v>13</v>
      </c>
      <c r="D132" s="90">
        <v>89</v>
      </c>
      <c r="E132" s="65">
        <v>1</v>
      </c>
      <c r="F132" s="65" t="s">
        <v>32</v>
      </c>
      <c r="G132" s="65" t="s">
        <v>62</v>
      </c>
      <c r="H132" s="84" t="s">
        <v>86</v>
      </c>
      <c r="I132" s="25">
        <f t="shared" si="34"/>
        <v>1.5</v>
      </c>
      <c r="J132" s="25">
        <f t="shared" si="34"/>
        <v>1.5</v>
      </c>
      <c r="K132" s="25">
        <f t="shared" si="34"/>
        <v>1.5</v>
      </c>
    </row>
    <row r="133" spans="1:11" x14ac:dyDescent="0.25">
      <c r="A133" s="69" t="s">
        <v>58</v>
      </c>
      <c r="B133" s="65">
        <v>13</v>
      </c>
      <c r="C133" s="65" t="s">
        <v>13</v>
      </c>
      <c r="D133" s="90">
        <v>89</v>
      </c>
      <c r="E133" s="65">
        <v>1</v>
      </c>
      <c r="F133" s="65" t="s">
        <v>32</v>
      </c>
      <c r="G133" s="65" t="s">
        <v>62</v>
      </c>
      <c r="H133" s="84">
        <v>730</v>
      </c>
      <c r="I133" s="25">
        <f>'Прил 2'!J134</f>
        <v>1.5</v>
      </c>
      <c r="J133" s="25">
        <f>'Прил 2'!K134</f>
        <v>1.5</v>
      </c>
      <c r="K133" s="25">
        <f>'Прил 2'!L134</f>
        <v>1.5</v>
      </c>
    </row>
    <row r="134" spans="1:11" x14ac:dyDescent="0.25">
      <c r="A134" s="69" t="s">
        <v>197</v>
      </c>
      <c r="B134" s="65" t="s">
        <v>162</v>
      </c>
      <c r="C134" s="65"/>
      <c r="D134" s="90"/>
      <c r="E134" s="65"/>
      <c r="F134" s="65"/>
      <c r="G134" s="65"/>
      <c r="H134" s="84"/>
      <c r="I134" s="25"/>
      <c r="J134" s="25">
        <f t="shared" ref="J134:K139" si="35">J135</f>
        <v>30.3</v>
      </c>
      <c r="K134" s="25">
        <f t="shared" si="35"/>
        <v>61.7</v>
      </c>
    </row>
    <row r="135" spans="1:11" x14ac:dyDescent="0.25">
      <c r="A135" s="69" t="s">
        <v>197</v>
      </c>
      <c r="B135" s="65" t="s">
        <v>162</v>
      </c>
      <c r="C135" s="65">
        <v>99</v>
      </c>
      <c r="D135" s="90"/>
      <c r="E135" s="65"/>
      <c r="F135" s="65"/>
      <c r="G135" s="65"/>
      <c r="H135" s="84"/>
      <c r="I135" s="25"/>
      <c r="J135" s="25">
        <f t="shared" si="35"/>
        <v>30.3</v>
      </c>
      <c r="K135" s="25">
        <f t="shared" si="35"/>
        <v>61.7</v>
      </c>
    </row>
    <row r="136" spans="1:11" ht="47.25" x14ac:dyDescent="0.25">
      <c r="A136" s="78" t="s">
        <v>159</v>
      </c>
      <c r="B136" s="65" t="s">
        <v>162</v>
      </c>
      <c r="C136" s="65">
        <v>99</v>
      </c>
      <c r="D136" s="65" t="s">
        <v>43</v>
      </c>
      <c r="E136" s="65" t="s">
        <v>167</v>
      </c>
      <c r="F136" s="65"/>
      <c r="G136" s="65"/>
      <c r="H136" s="84"/>
      <c r="I136" s="25"/>
      <c r="J136" s="25">
        <f t="shared" si="35"/>
        <v>30.3</v>
      </c>
      <c r="K136" s="25">
        <f t="shared" si="35"/>
        <v>61.7</v>
      </c>
    </row>
    <row r="137" spans="1:11" ht="53.25" customHeight="1" x14ac:dyDescent="0.25">
      <c r="A137" s="78" t="s">
        <v>160</v>
      </c>
      <c r="B137" s="65" t="s">
        <v>162</v>
      </c>
      <c r="C137" s="65">
        <v>99</v>
      </c>
      <c r="D137" s="65" t="s">
        <v>43</v>
      </c>
      <c r="E137" s="65" t="s">
        <v>20</v>
      </c>
      <c r="F137" s="65"/>
      <c r="G137" s="65"/>
      <c r="H137" s="84"/>
      <c r="I137" s="25"/>
      <c r="J137" s="25">
        <f t="shared" si="35"/>
        <v>30.3</v>
      </c>
      <c r="K137" s="25">
        <f t="shared" si="35"/>
        <v>61.7</v>
      </c>
    </row>
    <row r="138" spans="1:11" x14ac:dyDescent="0.25">
      <c r="A138" s="69" t="s">
        <v>197</v>
      </c>
      <c r="B138" s="65" t="s">
        <v>162</v>
      </c>
      <c r="C138" s="65">
        <v>99</v>
      </c>
      <c r="D138" s="65" t="s">
        <v>43</v>
      </c>
      <c r="E138" s="65" t="s">
        <v>20</v>
      </c>
      <c r="F138" s="65" t="s">
        <v>32</v>
      </c>
      <c r="G138" s="65" t="s">
        <v>163</v>
      </c>
      <c r="H138" s="65"/>
      <c r="I138" s="25"/>
      <c r="J138" s="25">
        <f t="shared" si="35"/>
        <v>30.3</v>
      </c>
      <c r="K138" s="25">
        <f t="shared" si="35"/>
        <v>61.7</v>
      </c>
    </row>
    <row r="139" spans="1:11" x14ac:dyDescent="0.25">
      <c r="A139" s="69" t="s">
        <v>100</v>
      </c>
      <c r="B139" s="65" t="s">
        <v>162</v>
      </c>
      <c r="C139" s="65">
        <v>99</v>
      </c>
      <c r="D139" s="65" t="s">
        <v>43</v>
      </c>
      <c r="E139" s="65" t="s">
        <v>20</v>
      </c>
      <c r="F139" s="65" t="s">
        <v>32</v>
      </c>
      <c r="G139" s="65" t="s">
        <v>163</v>
      </c>
      <c r="H139" s="65" t="s">
        <v>101</v>
      </c>
      <c r="I139" s="24"/>
      <c r="J139" s="118">
        <f t="shared" si="35"/>
        <v>30.3</v>
      </c>
      <c r="K139" s="24">
        <f t="shared" si="35"/>
        <v>61.7</v>
      </c>
    </row>
    <row r="140" spans="1:11" x14ac:dyDescent="0.25">
      <c r="A140" s="69" t="s">
        <v>42</v>
      </c>
      <c r="B140" s="65" t="s">
        <v>162</v>
      </c>
      <c r="C140" s="65" t="s">
        <v>162</v>
      </c>
      <c r="D140" s="65" t="s">
        <v>43</v>
      </c>
      <c r="E140" s="65" t="s">
        <v>20</v>
      </c>
      <c r="F140" s="65" t="s">
        <v>32</v>
      </c>
      <c r="G140" s="65" t="s">
        <v>163</v>
      </c>
      <c r="H140" s="65" t="s">
        <v>44</v>
      </c>
      <c r="I140" s="24"/>
      <c r="J140" s="118">
        <f>'Прил 2'!K141</f>
        <v>30.3</v>
      </c>
      <c r="K140" s="24">
        <f>'Прил 2'!L141</f>
        <v>61.7</v>
      </c>
    </row>
  </sheetData>
  <autoFilter ref="A6:K140"/>
  <mergeCells count="8">
    <mergeCell ref="I1:K1"/>
    <mergeCell ref="A2:K2"/>
    <mergeCell ref="A4:A5"/>
    <mergeCell ref="B4:B5"/>
    <mergeCell ref="C4:C5"/>
    <mergeCell ref="D4:G5"/>
    <mergeCell ref="H4:H5"/>
    <mergeCell ref="I4:K4"/>
  </mergeCells>
  <conditionalFormatting sqref="B42 B46">
    <cfRule type="expression" dxfId="44" priority="53" stopIfTrue="1">
      <formula>$F42=""</formula>
    </cfRule>
    <cfRule type="expression" dxfId="43" priority="54" stopIfTrue="1">
      <formula>#REF!&lt;&gt;""</formula>
    </cfRule>
    <cfRule type="expression" dxfId="42" priority="55" stopIfTrue="1">
      <formula>AND($G42="",$F42&lt;&gt;"")</formula>
    </cfRule>
  </conditionalFormatting>
  <conditionalFormatting sqref="B62">
    <cfRule type="expression" dxfId="41" priority="50" stopIfTrue="1">
      <formula>$F62=""</formula>
    </cfRule>
    <cfRule type="expression" dxfId="40" priority="52" stopIfTrue="1">
      <formula>AND($G62="",$F62&lt;&gt;"")</formula>
    </cfRule>
  </conditionalFormatting>
  <conditionalFormatting sqref="A40">
    <cfRule type="expression" dxfId="39" priority="47" stopIfTrue="1">
      <formula>$F40=""</formula>
    </cfRule>
    <cfRule type="expression" dxfId="38" priority="48" stopIfTrue="1">
      <formula>#REF!&lt;&gt;""</formula>
    </cfRule>
    <cfRule type="expression" dxfId="37" priority="49" stopIfTrue="1">
      <formula>AND($G40="",$F40&lt;&gt;"")</formula>
    </cfRule>
  </conditionalFormatting>
  <conditionalFormatting sqref="A114 A117">
    <cfRule type="expression" dxfId="36" priority="41" stopIfTrue="1">
      <formula>$F114=""</formula>
    </cfRule>
    <cfRule type="expression" dxfId="35" priority="43" stopIfTrue="1">
      <formula>AND($G114="",$F114&lt;&gt;"")</formula>
    </cfRule>
  </conditionalFormatting>
  <conditionalFormatting sqref="A117">
    <cfRule type="expression" dxfId="34" priority="38" stopIfTrue="1">
      <formula>$F117=""</formula>
    </cfRule>
    <cfRule type="expression" dxfId="33" priority="40" stopIfTrue="1">
      <formula>AND($G117="",$F117&lt;&gt;"")</formula>
    </cfRule>
  </conditionalFormatting>
  <conditionalFormatting sqref="A40">
    <cfRule type="expression" dxfId="32" priority="35" stopIfTrue="1">
      <formula>$F40=""</formula>
    </cfRule>
    <cfRule type="expression" dxfId="31" priority="36" stopIfTrue="1">
      <formula>#REF!&lt;&gt;""</formula>
    </cfRule>
    <cfRule type="expression" dxfId="30" priority="37" stopIfTrue="1">
      <formula>AND($G40="",$F40&lt;&gt;"")</formula>
    </cfRule>
  </conditionalFormatting>
  <conditionalFormatting sqref="A37">
    <cfRule type="expression" dxfId="29" priority="32" stopIfTrue="1">
      <formula>$F37=""</formula>
    </cfRule>
    <cfRule type="expression" dxfId="28" priority="33" stopIfTrue="1">
      <formula>#REF!&lt;&gt;""</formula>
    </cfRule>
    <cfRule type="expression" dxfId="27" priority="34" stopIfTrue="1">
      <formula>AND($G37="",$F37&lt;&gt;"")</formula>
    </cfRule>
  </conditionalFormatting>
  <conditionalFormatting sqref="F40 F112:F113 E98 E112">
    <cfRule type="expression" dxfId="26" priority="30" stopIfTrue="1">
      <formula>$C40=""</formula>
    </cfRule>
    <cfRule type="expression" dxfId="25" priority="31" stopIfTrue="1">
      <formula>$D40&lt;&gt;""</formula>
    </cfRule>
  </conditionalFormatting>
  <conditionalFormatting sqref="E40">
    <cfRule type="expression" dxfId="24" priority="28" stopIfTrue="1">
      <formula>$C40=""</formula>
    </cfRule>
    <cfRule type="expression" dxfId="23" priority="29" stopIfTrue="1">
      <formula>$D40&lt;&gt;""</formula>
    </cfRule>
  </conditionalFormatting>
  <conditionalFormatting sqref="F98">
    <cfRule type="expression" dxfId="22" priority="21" stopIfTrue="1">
      <formula>$C98=""</formula>
    </cfRule>
    <cfRule type="expression" dxfId="21" priority="22" stopIfTrue="1">
      <formula>$D98&lt;&gt;""</formula>
    </cfRule>
  </conditionalFormatting>
  <conditionalFormatting sqref="F98">
    <cfRule type="expression" dxfId="20" priority="17" stopIfTrue="1">
      <formula>$C98=""</formula>
    </cfRule>
    <cfRule type="expression" dxfId="19" priority="18" stopIfTrue="1">
      <formula>$D98&lt;&gt;""</formula>
    </cfRule>
  </conditionalFormatting>
  <conditionalFormatting sqref="F40">
    <cfRule type="expression" dxfId="18" priority="15" stopIfTrue="1">
      <formula>$C40=""</formula>
    </cfRule>
    <cfRule type="expression" dxfId="17" priority="16" stopIfTrue="1">
      <formula>$D40&lt;&gt;""</formula>
    </cfRule>
  </conditionalFormatting>
  <conditionalFormatting sqref="E40">
    <cfRule type="expression" dxfId="16" priority="13" stopIfTrue="1">
      <formula>$C40=""</formula>
    </cfRule>
    <cfRule type="expression" dxfId="15" priority="14" stopIfTrue="1">
      <formula>$D40&lt;&gt;""</formula>
    </cfRule>
  </conditionalFormatting>
  <conditionalFormatting sqref="A46">
    <cfRule type="expression" dxfId="14" priority="10" stopIfTrue="1">
      <formula>$F46=""</formula>
    </cfRule>
    <cfRule type="expression" dxfId="13" priority="11" stopIfTrue="1">
      <formula>$H46&lt;&gt;""</formula>
    </cfRule>
    <cfRule type="expression" dxfId="12" priority="12" stopIfTrue="1">
      <formula>AND($G46="",$F46&lt;&gt;"")</formula>
    </cfRule>
  </conditionalFormatting>
  <conditionalFormatting sqref="A101">
    <cfRule type="expression" dxfId="11" priority="5" stopIfTrue="1">
      <formula>$F101=""</formula>
    </cfRule>
    <cfRule type="expression" dxfId="10" priority="6" stopIfTrue="1">
      <formula>AND($G101="",$F101&lt;&gt;"")</formula>
    </cfRule>
  </conditionalFormatting>
  <conditionalFormatting sqref="A105">
    <cfRule type="expression" dxfId="9" priority="3" stopIfTrue="1">
      <formula>$F105=""</formula>
    </cfRule>
    <cfRule type="expression" dxfId="8" priority="4" stopIfTrue="1">
      <formula>AND($G105="",$F105&lt;&gt;"")</formula>
    </cfRule>
  </conditionalFormatting>
  <conditionalFormatting sqref="A105">
    <cfRule type="expression" dxfId="7" priority="1" stopIfTrue="1">
      <formula>$F105=""</formula>
    </cfRule>
    <cfRule type="expression" dxfId="6" priority="2" stopIfTrue="1">
      <formula>AND($G105="",$F105&lt;&gt;"")</formula>
    </cfRule>
  </conditionalFormatting>
  <pageMargins left="0.78740157480314965" right="0.78740157480314965" top="0.39370078740157483" bottom="0.78740157480314965" header="0.51181102362204722" footer="0.51181102362204722"/>
  <pageSetup paperSize="9" scale="50" firstPageNumber="0" orientation="portrait" horizontalDpi="300" verticalDpi="300" r:id="rId1"/>
  <headerFooter alignWithMargins="0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39" stopIfTrue="1" id="{F3797FB4-2AC7-4D43-BCFC-B84EF7D0979C}">
            <xm:f>'\Решения сессии\Пушкино\[Приложение для сельских поселений ПУШКИНО -передвижка.xls]Лист1'!#REF!&lt;&gt;""</xm:f>
            <x14:dxf>
              <font>
                <b val="0"/>
                <i/>
                <condense val="0"/>
                <extend val="0"/>
              </font>
            </x14:dxf>
          </x14:cfRule>
          <xm:sqref>B62</xm:sqref>
        </x14:conditionalFormatting>
        <x14:conditionalFormatting xmlns:xm="http://schemas.microsoft.com/office/excel/2006/main">
          <x14:cfRule type="expression" priority="56" stopIfTrue="1" id="{24E993A7-23BA-4010-9B90-E597B39FCED3}">
            <xm:f>'\Решения сессии\Глушково\[Приложение для сельских поселений - добавка СЭП.xls]Лист1'!#REF!&lt;&gt;""</xm:f>
            <x14:dxf>
              <font>
                <b val="0"/>
                <i/>
                <condense val="0"/>
                <extend val="0"/>
              </font>
            </x14:dxf>
          </x14:cfRule>
          <xm:sqref>A114 A117</xm:sqref>
        </x14:conditionalFormatting>
        <x14:conditionalFormatting xmlns:xm="http://schemas.microsoft.com/office/excel/2006/main">
          <x14:cfRule type="expression" priority="27" stopIfTrue="1" id="{CCC649A9-27AE-4155-9AC0-E773E491AA52}">
            <xm:f>'\Решения сессии\Глушково\[Приложение для сельских поселений - добавка СЭП.xls]Лист1'!#REF!&lt;&gt;""</xm:f>
            <x14:dxf>
              <font>
                <b val="0"/>
                <i/>
                <condense val="0"/>
                <extend val="0"/>
              </font>
            </x14:dxf>
          </x14:cfRule>
          <xm:sqref>A117</xm:sqref>
        </x14:conditionalFormatting>
      </x14:conditionalFormatting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8" tint="0.59999389629810485"/>
  </sheetPr>
  <dimension ref="A1:BA186"/>
  <sheetViews>
    <sheetView view="pageBreakPreview" zoomScaleNormal="100" zoomScaleSheetLayoutView="100" workbookViewId="0">
      <selection sqref="A1:XFD1048576"/>
    </sheetView>
  </sheetViews>
  <sheetFormatPr defaultColWidth="9.140625" defaultRowHeight="15" x14ac:dyDescent="0.2"/>
  <cols>
    <col min="1" max="1" width="54.85546875" style="30" customWidth="1"/>
    <col min="2" max="8" width="9.140625" style="11"/>
    <col min="9" max="9" width="9.140625" style="11" customWidth="1"/>
    <col min="10" max="10" width="12" style="11" customWidth="1"/>
    <col min="11" max="11" width="11.7109375" style="11" customWidth="1"/>
    <col min="12" max="12" width="14" style="11" customWidth="1"/>
    <col min="13" max="53" width="9.140625" style="1"/>
    <col min="54" max="16384" width="9.140625" style="11"/>
  </cols>
  <sheetData>
    <row r="1" spans="1:53" ht="139.5" customHeight="1" x14ac:dyDescent="0.25">
      <c r="A1" s="144"/>
      <c r="B1" s="145"/>
      <c r="C1" s="146"/>
      <c r="D1" s="146"/>
      <c r="E1" s="146"/>
      <c r="F1" s="146"/>
      <c r="G1" s="146"/>
      <c r="H1" s="146"/>
      <c r="I1" s="191"/>
      <c r="J1" s="269" t="s">
        <v>218</v>
      </c>
      <c r="K1" s="269"/>
      <c r="L1" s="269"/>
    </row>
    <row r="2" spans="1:53" ht="79.5" customHeight="1" x14ac:dyDescent="0.35">
      <c r="A2" s="279" t="s">
        <v>219</v>
      </c>
      <c r="B2" s="279"/>
      <c r="C2" s="279"/>
      <c r="D2" s="279"/>
      <c r="E2" s="279"/>
      <c r="F2" s="279"/>
      <c r="G2" s="279"/>
      <c r="H2" s="279"/>
      <c r="I2" s="279"/>
      <c r="J2" s="279"/>
      <c r="K2" s="279"/>
      <c r="L2" s="279"/>
      <c r="M2" s="280"/>
      <c r="N2" s="280"/>
      <c r="O2" s="280"/>
      <c r="P2" s="280"/>
      <c r="Q2" s="280"/>
      <c r="R2" s="280"/>
      <c r="S2" s="280"/>
      <c r="T2" s="280"/>
    </row>
    <row r="3" spans="1:53" ht="15.75" x14ac:dyDescent="0.25">
      <c r="A3" s="275"/>
      <c r="B3" s="275"/>
      <c r="C3" s="275"/>
      <c r="D3" s="275"/>
      <c r="E3" s="275"/>
      <c r="F3" s="275"/>
      <c r="G3" s="275"/>
      <c r="H3" s="275"/>
      <c r="I3" s="275"/>
      <c r="J3" s="275"/>
      <c r="K3" s="125"/>
      <c r="L3" s="124" t="s">
        <v>177</v>
      </c>
    </row>
    <row r="4" spans="1:53" ht="15.75" x14ac:dyDescent="0.2">
      <c r="A4" s="277" t="s">
        <v>9</v>
      </c>
      <c r="B4" s="277" t="s">
        <v>173</v>
      </c>
      <c r="C4" s="277"/>
      <c r="D4" s="277"/>
      <c r="E4" s="277"/>
      <c r="F4" s="277" t="s">
        <v>11</v>
      </c>
      <c r="G4" s="277" t="s">
        <v>10</v>
      </c>
      <c r="H4" s="277" t="s">
        <v>172</v>
      </c>
      <c r="I4" s="277" t="s">
        <v>18</v>
      </c>
      <c r="J4" s="277" t="s">
        <v>59</v>
      </c>
      <c r="K4" s="277"/>
      <c r="L4" s="277"/>
    </row>
    <row r="5" spans="1:53" ht="19.899999999999999" customHeight="1" x14ac:dyDescent="0.2">
      <c r="A5" s="277" t="s">
        <v>175</v>
      </c>
      <c r="B5" s="277" t="s">
        <v>175</v>
      </c>
      <c r="C5" s="277"/>
      <c r="D5" s="277"/>
      <c r="E5" s="277"/>
      <c r="F5" s="277" t="s">
        <v>175</v>
      </c>
      <c r="G5" s="277" t="s">
        <v>175</v>
      </c>
      <c r="H5" s="277" t="s">
        <v>175</v>
      </c>
      <c r="I5" s="277" t="s">
        <v>175</v>
      </c>
      <c r="J5" s="242" t="s">
        <v>182</v>
      </c>
      <c r="K5" s="242" t="s">
        <v>207</v>
      </c>
      <c r="L5" s="242" t="s">
        <v>210</v>
      </c>
    </row>
    <row r="6" spans="1:53" s="26" customFormat="1" ht="15.75" x14ac:dyDescent="0.2">
      <c r="A6" s="147">
        <v>1</v>
      </c>
      <c r="B6" s="119">
        <v>2</v>
      </c>
      <c r="C6" s="119">
        <v>3</v>
      </c>
      <c r="D6" s="119">
        <v>4</v>
      </c>
      <c r="E6" s="148">
        <v>5</v>
      </c>
      <c r="F6" s="119">
        <v>6</v>
      </c>
      <c r="G6" s="149">
        <v>7</v>
      </c>
      <c r="H6" s="119">
        <v>8</v>
      </c>
      <c r="I6" s="119">
        <v>9</v>
      </c>
      <c r="J6" s="150" t="s">
        <v>27</v>
      </c>
      <c r="K6" s="150" t="s">
        <v>40</v>
      </c>
      <c r="L6" s="151" t="s">
        <v>134</v>
      </c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1"/>
      <c r="AW6" s="1"/>
      <c r="AX6" s="1"/>
      <c r="AY6" s="1"/>
      <c r="AZ6" s="1"/>
      <c r="BA6" s="1"/>
    </row>
    <row r="7" spans="1:53" s="28" customFormat="1" ht="19.899999999999999" customHeight="1" x14ac:dyDescent="0.25">
      <c r="A7" s="152" t="s">
        <v>19</v>
      </c>
      <c r="B7" s="153"/>
      <c r="C7" s="153"/>
      <c r="D7" s="153"/>
      <c r="E7" s="154"/>
      <c r="F7" s="88"/>
      <c r="G7" s="155"/>
      <c r="H7" s="153"/>
      <c r="I7" s="153"/>
      <c r="J7" s="156">
        <f>J73+J120+J22+J58+J29+J8+J15+J36+J65</f>
        <v>5635.3966500000006</v>
      </c>
      <c r="K7" s="156">
        <f>K73+K120+K22+K58+K29+K8+K15+K36+K65</f>
        <v>1722.5461399999999</v>
      </c>
      <c r="L7" s="156">
        <f>L73+L120+L22+L58+L29+L8+L15+L36+L65</f>
        <v>1864.5153700000001</v>
      </c>
      <c r="M7" s="27"/>
      <c r="N7" s="27"/>
      <c r="O7" s="27"/>
      <c r="P7" s="27"/>
      <c r="Q7" s="27"/>
      <c r="R7" s="27"/>
      <c r="S7" s="27"/>
      <c r="T7" s="27"/>
      <c r="U7" s="27"/>
      <c r="V7" s="27"/>
      <c r="W7" s="27"/>
      <c r="X7" s="27"/>
      <c r="Y7" s="27"/>
      <c r="Z7" s="27"/>
      <c r="AA7" s="27"/>
      <c r="AB7" s="27"/>
      <c r="AC7" s="27"/>
      <c r="AD7" s="27"/>
      <c r="AE7" s="27"/>
      <c r="AF7" s="27"/>
      <c r="AG7" s="27"/>
      <c r="AH7" s="27"/>
      <c r="AI7" s="27"/>
      <c r="AJ7" s="27"/>
      <c r="AK7" s="27"/>
      <c r="AL7" s="27"/>
      <c r="AM7" s="27"/>
      <c r="AN7" s="27"/>
      <c r="AO7" s="27"/>
      <c r="AP7" s="27"/>
      <c r="AQ7" s="27"/>
      <c r="AR7" s="27"/>
      <c r="AS7" s="27"/>
      <c r="AT7" s="27"/>
      <c r="AU7" s="27"/>
      <c r="AV7" s="27"/>
      <c r="AW7" s="27"/>
      <c r="AX7" s="27"/>
      <c r="AY7" s="27"/>
      <c r="AZ7" s="27"/>
      <c r="BA7" s="27"/>
    </row>
    <row r="8" spans="1:53" s="28" customFormat="1" ht="0.75" customHeight="1" x14ac:dyDescent="0.25">
      <c r="A8" s="70" t="s">
        <v>202</v>
      </c>
      <c r="B8" s="220" t="s">
        <v>40</v>
      </c>
      <c r="C8" s="218"/>
      <c r="D8" s="218"/>
      <c r="E8" s="219"/>
      <c r="F8" s="65"/>
      <c r="G8" s="65"/>
      <c r="H8" s="65"/>
      <c r="I8" s="153"/>
      <c r="J8" s="228">
        <f t="shared" ref="J8:J13" si="0">J9</f>
        <v>0</v>
      </c>
      <c r="K8" s="228">
        <f t="shared" ref="K8:L13" si="1">K9</f>
        <v>0</v>
      </c>
      <c r="L8" s="228">
        <f>L9</f>
        <v>0</v>
      </c>
      <c r="M8" s="27"/>
      <c r="N8" s="27"/>
      <c r="O8" s="27"/>
      <c r="P8" s="27"/>
      <c r="Q8" s="27"/>
      <c r="R8" s="27"/>
      <c r="S8" s="27"/>
      <c r="T8" s="27"/>
      <c r="U8" s="27"/>
      <c r="V8" s="27"/>
      <c r="W8" s="27"/>
      <c r="X8" s="27"/>
      <c r="Y8" s="27"/>
      <c r="Z8" s="27"/>
      <c r="AA8" s="27"/>
      <c r="AB8" s="27"/>
      <c r="AC8" s="27"/>
      <c r="AD8" s="27"/>
      <c r="AE8" s="27"/>
      <c r="AF8" s="27"/>
      <c r="AG8" s="27"/>
      <c r="AH8" s="27"/>
      <c r="AI8" s="27"/>
      <c r="AJ8" s="27"/>
      <c r="AK8" s="27"/>
      <c r="AL8" s="27"/>
      <c r="AM8" s="27"/>
      <c r="AN8" s="27"/>
      <c r="AO8" s="27"/>
      <c r="AP8" s="27"/>
      <c r="AQ8" s="27"/>
      <c r="AR8" s="27"/>
      <c r="AS8" s="27"/>
      <c r="AT8" s="27"/>
      <c r="AU8" s="27"/>
      <c r="AV8" s="27"/>
      <c r="AW8" s="27"/>
      <c r="AX8" s="27"/>
      <c r="AY8" s="27"/>
      <c r="AZ8" s="27"/>
      <c r="BA8" s="27"/>
    </row>
    <row r="9" spans="1:53" s="28" customFormat="1" ht="19.5" hidden="1" customHeight="1" x14ac:dyDescent="0.25">
      <c r="A9" s="70" t="s">
        <v>200</v>
      </c>
      <c r="B9" s="220" t="s">
        <v>40</v>
      </c>
      <c r="C9" s="218" t="s">
        <v>167</v>
      </c>
      <c r="D9" s="218" t="s">
        <v>32</v>
      </c>
      <c r="E9" s="219" t="s">
        <v>201</v>
      </c>
      <c r="F9" s="65"/>
      <c r="G9" s="65"/>
      <c r="H9" s="65"/>
      <c r="I9" s="153"/>
      <c r="J9" s="228">
        <f t="shared" si="0"/>
        <v>0</v>
      </c>
      <c r="K9" s="228">
        <f t="shared" si="1"/>
        <v>0</v>
      </c>
      <c r="L9" s="228">
        <f t="shared" si="1"/>
        <v>0</v>
      </c>
      <c r="M9" s="27"/>
      <c r="N9" s="27"/>
      <c r="O9" s="27"/>
      <c r="P9" s="27"/>
      <c r="Q9" s="27"/>
      <c r="R9" s="27"/>
      <c r="S9" s="27"/>
      <c r="T9" s="27"/>
      <c r="U9" s="27"/>
      <c r="V9" s="27"/>
      <c r="W9" s="27"/>
      <c r="X9" s="27"/>
      <c r="Y9" s="27"/>
      <c r="Z9" s="27"/>
      <c r="AA9" s="27"/>
      <c r="AB9" s="27"/>
      <c r="AC9" s="27"/>
      <c r="AD9" s="27"/>
      <c r="AE9" s="27"/>
      <c r="AF9" s="27"/>
      <c r="AG9" s="27"/>
      <c r="AH9" s="27"/>
      <c r="AI9" s="27"/>
      <c r="AJ9" s="27"/>
      <c r="AK9" s="27"/>
      <c r="AL9" s="27"/>
      <c r="AM9" s="27"/>
      <c r="AN9" s="27"/>
      <c r="AO9" s="27"/>
      <c r="AP9" s="27"/>
      <c r="AQ9" s="27"/>
      <c r="AR9" s="27"/>
      <c r="AS9" s="27"/>
      <c r="AT9" s="27"/>
      <c r="AU9" s="27"/>
      <c r="AV9" s="27"/>
      <c r="AW9" s="27"/>
      <c r="AX9" s="27"/>
      <c r="AY9" s="27"/>
      <c r="AZ9" s="27"/>
      <c r="BA9" s="27"/>
    </row>
    <row r="10" spans="1:53" s="28" customFormat="1" ht="19.5" hidden="1" customHeight="1" x14ac:dyDescent="0.25">
      <c r="A10" s="70" t="s">
        <v>92</v>
      </c>
      <c r="B10" s="220" t="s">
        <v>40</v>
      </c>
      <c r="C10" s="218" t="s">
        <v>167</v>
      </c>
      <c r="D10" s="218" t="s">
        <v>32</v>
      </c>
      <c r="E10" s="219" t="s">
        <v>201</v>
      </c>
      <c r="F10" s="65" t="s">
        <v>94</v>
      </c>
      <c r="G10" s="65"/>
      <c r="H10" s="65"/>
      <c r="I10" s="153"/>
      <c r="J10" s="228">
        <f t="shared" si="0"/>
        <v>0</v>
      </c>
      <c r="K10" s="228">
        <f t="shared" si="1"/>
        <v>0</v>
      </c>
      <c r="L10" s="228">
        <f t="shared" si="1"/>
        <v>0</v>
      </c>
      <c r="M10" s="27"/>
      <c r="N10" s="27"/>
      <c r="O10" s="27"/>
      <c r="P10" s="27"/>
      <c r="Q10" s="27"/>
      <c r="R10" s="27"/>
      <c r="S10" s="27"/>
      <c r="T10" s="27"/>
      <c r="U10" s="27"/>
      <c r="V10" s="27"/>
      <c r="W10" s="27"/>
      <c r="X10" s="27"/>
      <c r="Y10" s="27"/>
      <c r="Z10" s="27"/>
      <c r="AA10" s="27"/>
      <c r="AB10" s="27"/>
      <c r="AC10" s="27"/>
      <c r="AD10" s="27"/>
      <c r="AE10" s="27"/>
      <c r="AF10" s="27"/>
      <c r="AG10" s="27"/>
      <c r="AH10" s="27"/>
      <c r="AI10" s="27"/>
      <c r="AJ10" s="27"/>
      <c r="AK10" s="27"/>
      <c r="AL10" s="27"/>
      <c r="AM10" s="27"/>
      <c r="AN10" s="27"/>
      <c r="AO10" s="27"/>
      <c r="AP10" s="27"/>
      <c r="AQ10" s="27"/>
      <c r="AR10" s="27"/>
      <c r="AS10" s="27"/>
      <c r="AT10" s="27"/>
      <c r="AU10" s="27"/>
      <c r="AV10" s="27"/>
      <c r="AW10" s="27"/>
      <c r="AX10" s="27"/>
      <c r="AY10" s="27"/>
      <c r="AZ10" s="27"/>
      <c r="BA10" s="27"/>
    </row>
    <row r="11" spans="1:53" s="28" customFormat="1" ht="38.25" hidden="1" customHeight="1" x14ac:dyDescent="0.25">
      <c r="A11" s="70" t="s">
        <v>93</v>
      </c>
      <c r="B11" s="220" t="s">
        <v>40</v>
      </c>
      <c r="C11" s="218" t="s">
        <v>167</v>
      </c>
      <c r="D11" s="218" t="s">
        <v>32</v>
      </c>
      <c r="E11" s="219" t="s">
        <v>201</v>
      </c>
      <c r="F11" s="65" t="s">
        <v>95</v>
      </c>
      <c r="G11" s="65"/>
      <c r="H11" s="65"/>
      <c r="I11" s="153"/>
      <c r="J11" s="228">
        <f t="shared" si="0"/>
        <v>0</v>
      </c>
      <c r="K11" s="228">
        <f t="shared" si="1"/>
        <v>0</v>
      </c>
      <c r="L11" s="228">
        <f t="shared" si="1"/>
        <v>0</v>
      </c>
      <c r="M11" s="27"/>
      <c r="N11" s="27"/>
      <c r="O11" s="27"/>
      <c r="P11" s="27"/>
      <c r="Q11" s="27"/>
      <c r="R11" s="27"/>
      <c r="S11" s="27"/>
      <c r="T11" s="27"/>
      <c r="U11" s="27"/>
      <c r="V11" s="27"/>
      <c r="W11" s="27"/>
      <c r="X11" s="27"/>
      <c r="Y11" s="27"/>
      <c r="Z11" s="27"/>
      <c r="AA11" s="27"/>
      <c r="AB11" s="27"/>
      <c r="AC11" s="27"/>
      <c r="AD11" s="27"/>
      <c r="AE11" s="27"/>
      <c r="AF11" s="27"/>
      <c r="AG11" s="27"/>
      <c r="AH11" s="27"/>
      <c r="AI11" s="27"/>
      <c r="AJ11" s="27"/>
      <c r="AK11" s="27"/>
      <c r="AL11" s="27"/>
      <c r="AM11" s="27"/>
      <c r="AN11" s="27"/>
      <c r="AO11" s="27"/>
      <c r="AP11" s="27"/>
      <c r="AQ11" s="27"/>
      <c r="AR11" s="27"/>
      <c r="AS11" s="27"/>
      <c r="AT11" s="27"/>
      <c r="AU11" s="27"/>
      <c r="AV11" s="27"/>
      <c r="AW11" s="27"/>
      <c r="AX11" s="27"/>
      <c r="AY11" s="27"/>
      <c r="AZ11" s="27"/>
      <c r="BA11" s="27"/>
    </row>
    <row r="12" spans="1:53" s="28" customFormat="1" ht="19.5" hidden="1" customHeight="1" x14ac:dyDescent="0.25">
      <c r="A12" s="111" t="s">
        <v>12</v>
      </c>
      <c r="B12" s="220" t="s">
        <v>40</v>
      </c>
      <c r="C12" s="218" t="s">
        <v>167</v>
      </c>
      <c r="D12" s="218" t="s">
        <v>32</v>
      </c>
      <c r="E12" s="219" t="s">
        <v>201</v>
      </c>
      <c r="F12" s="65" t="s">
        <v>95</v>
      </c>
      <c r="G12" s="65" t="s">
        <v>13</v>
      </c>
      <c r="H12" s="65"/>
      <c r="I12" s="153"/>
      <c r="J12" s="228">
        <f t="shared" si="0"/>
        <v>0</v>
      </c>
      <c r="K12" s="228">
        <f t="shared" si="1"/>
        <v>0</v>
      </c>
      <c r="L12" s="228">
        <f t="shared" si="1"/>
        <v>0</v>
      </c>
      <c r="M12" s="27"/>
      <c r="N12" s="27"/>
      <c r="O12" s="27"/>
      <c r="P12" s="27"/>
      <c r="Q12" s="27"/>
      <c r="R12" s="27"/>
      <c r="S12" s="27"/>
      <c r="T12" s="27"/>
      <c r="U12" s="27"/>
      <c r="V12" s="27"/>
      <c r="W12" s="27"/>
      <c r="X12" s="27"/>
      <c r="Y12" s="27"/>
      <c r="Z12" s="27"/>
      <c r="AA12" s="27"/>
      <c r="AB12" s="27"/>
      <c r="AC12" s="27"/>
      <c r="AD12" s="27"/>
      <c r="AE12" s="27"/>
      <c r="AF12" s="27"/>
      <c r="AG12" s="27"/>
      <c r="AH12" s="27"/>
      <c r="AI12" s="27"/>
      <c r="AJ12" s="27"/>
      <c r="AK12" s="27"/>
      <c r="AL12" s="27"/>
      <c r="AM12" s="27"/>
      <c r="AN12" s="27"/>
      <c r="AO12" s="27"/>
      <c r="AP12" s="27"/>
      <c r="AQ12" s="27"/>
      <c r="AR12" s="27"/>
      <c r="AS12" s="27"/>
      <c r="AT12" s="27"/>
      <c r="AU12" s="27"/>
      <c r="AV12" s="27"/>
      <c r="AW12" s="27"/>
      <c r="AX12" s="27"/>
      <c r="AY12" s="27"/>
      <c r="AZ12" s="27"/>
      <c r="BA12" s="27"/>
    </row>
    <row r="13" spans="1:53" s="28" customFormat="1" ht="19.5" hidden="1" customHeight="1" x14ac:dyDescent="0.25">
      <c r="A13" s="111" t="s">
        <v>189</v>
      </c>
      <c r="B13" s="220" t="s">
        <v>40</v>
      </c>
      <c r="C13" s="218" t="s">
        <v>167</v>
      </c>
      <c r="D13" s="218" t="s">
        <v>32</v>
      </c>
      <c r="E13" s="219" t="s">
        <v>201</v>
      </c>
      <c r="F13" s="65" t="s">
        <v>95</v>
      </c>
      <c r="G13" s="65" t="s">
        <v>13</v>
      </c>
      <c r="H13" s="65" t="s">
        <v>28</v>
      </c>
      <c r="I13" s="153"/>
      <c r="J13" s="228">
        <f t="shared" si="0"/>
        <v>0</v>
      </c>
      <c r="K13" s="228">
        <f t="shared" si="1"/>
        <v>0</v>
      </c>
      <c r="L13" s="228">
        <f t="shared" si="1"/>
        <v>0</v>
      </c>
      <c r="M13" s="27"/>
      <c r="N13" s="27"/>
      <c r="O13" s="27"/>
      <c r="P13" s="27"/>
      <c r="Q13" s="27"/>
      <c r="R13" s="27"/>
      <c r="S13" s="27"/>
      <c r="T13" s="27"/>
      <c r="U13" s="27"/>
      <c r="V13" s="27"/>
      <c r="W13" s="27"/>
      <c r="X13" s="27"/>
      <c r="Y13" s="27"/>
      <c r="Z13" s="27"/>
      <c r="AA13" s="27"/>
      <c r="AB13" s="27"/>
      <c r="AC13" s="27"/>
      <c r="AD13" s="27"/>
      <c r="AE13" s="27"/>
      <c r="AF13" s="27"/>
      <c r="AG13" s="27"/>
      <c r="AH13" s="27"/>
      <c r="AI13" s="27"/>
      <c r="AJ13" s="27"/>
      <c r="AK13" s="27"/>
      <c r="AL13" s="27"/>
      <c r="AM13" s="27"/>
      <c r="AN13" s="27"/>
      <c r="AO13" s="27"/>
      <c r="AP13" s="27"/>
      <c r="AQ13" s="27"/>
      <c r="AR13" s="27"/>
      <c r="AS13" s="27"/>
      <c r="AT13" s="27"/>
      <c r="AU13" s="27"/>
      <c r="AV13" s="27"/>
      <c r="AW13" s="27"/>
      <c r="AX13" s="27"/>
      <c r="AY13" s="27"/>
      <c r="AZ13" s="27"/>
      <c r="BA13" s="27"/>
    </row>
    <row r="14" spans="1:53" s="28" customFormat="1" ht="30.75" hidden="1" customHeight="1" x14ac:dyDescent="0.25">
      <c r="A14" s="209" t="s">
        <v>153</v>
      </c>
      <c r="B14" s="155" t="s">
        <v>40</v>
      </c>
      <c r="C14" s="153" t="s">
        <v>167</v>
      </c>
      <c r="D14" s="153" t="s">
        <v>32</v>
      </c>
      <c r="E14" s="154" t="s">
        <v>201</v>
      </c>
      <c r="F14" s="88" t="s">
        <v>95</v>
      </c>
      <c r="G14" s="88" t="s">
        <v>13</v>
      </c>
      <c r="H14" s="88" t="s">
        <v>28</v>
      </c>
      <c r="I14" s="153" t="s">
        <v>190</v>
      </c>
      <c r="J14" s="229">
        <f>'Прил 2'!J51</f>
        <v>0</v>
      </c>
      <c r="K14" s="229">
        <f>'Прил 2'!K51</f>
        <v>0</v>
      </c>
      <c r="L14" s="229">
        <f>'Прил 2'!L51</f>
        <v>0</v>
      </c>
      <c r="M14" s="27"/>
      <c r="N14" s="27"/>
      <c r="O14" s="27"/>
      <c r="P14" s="27"/>
      <c r="Q14" s="27"/>
      <c r="R14" s="27"/>
      <c r="S14" s="27"/>
      <c r="T14" s="27"/>
      <c r="U14" s="27"/>
      <c r="V14" s="27"/>
      <c r="W14" s="27"/>
      <c r="X14" s="27"/>
      <c r="Y14" s="27"/>
      <c r="Z14" s="27"/>
      <c r="AA14" s="27"/>
      <c r="AB14" s="27"/>
      <c r="AC14" s="27"/>
      <c r="AD14" s="27"/>
      <c r="AE14" s="27"/>
      <c r="AF14" s="27"/>
      <c r="AG14" s="27"/>
      <c r="AH14" s="27"/>
      <c r="AI14" s="27"/>
      <c r="AJ14" s="27"/>
      <c r="AK14" s="27"/>
      <c r="AL14" s="27"/>
      <c r="AM14" s="27"/>
      <c r="AN14" s="27"/>
      <c r="AO14" s="27"/>
      <c r="AP14" s="27"/>
      <c r="AQ14" s="27"/>
      <c r="AR14" s="27"/>
      <c r="AS14" s="27"/>
      <c r="AT14" s="27"/>
      <c r="AU14" s="27"/>
      <c r="AV14" s="27"/>
      <c r="AW14" s="27"/>
      <c r="AX14" s="27"/>
      <c r="AY14" s="27"/>
      <c r="AZ14" s="27"/>
      <c r="BA14" s="27"/>
    </row>
    <row r="15" spans="1:53" s="28" customFormat="1" ht="30.75" customHeight="1" x14ac:dyDescent="0.25">
      <c r="A15" s="70" t="s">
        <v>243</v>
      </c>
      <c r="B15" s="203" t="s">
        <v>240</v>
      </c>
      <c r="C15" s="203"/>
      <c r="D15" s="203"/>
      <c r="E15" s="203"/>
      <c r="F15" s="65"/>
      <c r="G15" s="203"/>
      <c r="H15" s="203"/>
      <c r="I15" s="203"/>
      <c r="J15" s="228">
        <f t="shared" ref="J15:J20" si="2">J16</f>
        <v>37.5</v>
      </c>
      <c r="K15" s="228">
        <f t="shared" ref="K15:L20" si="3">K16</f>
        <v>0</v>
      </c>
      <c r="L15" s="228">
        <f t="shared" si="3"/>
        <v>0</v>
      </c>
      <c r="M15" s="27"/>
      <c r="N15" s="27"/>
      <c r="O15" s="27"/>
      <c r="P15" s="27"/>
      <c r="Q15" s="27"/>
      <c r="R15" s="27"/>
      <c r="S15" s="27"/>
      <c r="T15" s="27"/>
      <c r="U15" s="27"/>
      <c r="V15" s="27"/>
      <c r="W15" s="27"/>
      <c r="X15" s="27"/>
      <c r="Y15" s="27"/>
      <c r="Z15" s="27"/>
      <c r="AA15" s="27"/>
      <c r="AB15" s="27"/>
      <c r="AC15" s="27"/>
      <c r="AD15" s="27"/>
      <c r="AE15" s="27"/>
      <c r="AF15" s="27"/>
      <c r="AG15" s="27"/>
      <c r="AH15" s="27"/>
      <c r="AI15" s="27"/>
      <c r="AJ15" s="27"/>
      <c r="AK15" s="27"/>
      <c r="AL15" s="27"/>
      <c r="AM15" s="27"/>
      <c r="AN15" s="27"/>
      <c r="AO15" s="27"/>
      <c r="AP15" s="27"/>
      <c r="AQ15" s="27"/>
      <c r="AR15" s="27"/>
      <c r="AS15" s="27"/>
      <c r="AT15" s="27"/>
      <c r="AU15" s="27"/>
      <c r="AV15" s="27"/>
      <c r="AW15" s="27"/>
      <c r="AX15" s="27"/>
      <c r="AY15" s="27"/>
      <c r="AZ15" s="27"/>
      <c r="BA15" s="27"/>
    </row>
    <row r="16" spans="1:53" s="28" customFormat="1" ht="30.75" customHeight="1" x14ac:dyDescent="0.25">
      <c r="A16" s="202" t="s">
        <v>241</v>
      </c>
      <c r="B16" s="203" t="s">
        <v>240</v>
      </c>
      <c r="C16" s="203" t="s">
        <v>167</v>
      </c>
      <c r="D16" s="203" t="s">
        <v>32</v>
      </c>
      <c r="E16" s="203" t="s">
        <v>242</v>
      </c>
      <c r="F16" s="65"/>
      <c r="G16" s="203"/>
      <c r="H16" s="203"/>
      <c r="I16" s="203"/>
      <c r="J16" s="228">
        <f t="shared" si="2"/>
        <v>37.5</v>
      </c>
      <c r="K16" s="228">
        <f t="shared" si="3"/>
        <v>0</v>
      </c>
      <c r="L16" s="228">
        <f t="shared" si="3"/>
        <v>0</v>
      </c>
      <c r="M16" s="27"/>
      <c r="N16" s="27"/>
      <c r="O16" s="27"/>
      <c r="P16" s="27"/>
      <c r="Q16" s="27"/>
      <c r="R16" s="27"/>
      <c r="S16" s="27"/>
      <c r="T16" s="27"/>
      <c r="U16" s="27"/>
      <c r="V16" s="27"/>
      <c r="W16" s="27"/>
      <c r="X16" s="27"/>
      <c r="Y16" s="27"/>
      <c r="Z16" s="27"/>
      <c r="AA16" s="27"/>
      <c r="AB16" s="27"/>
      <c r="AC16" s="27"/>
      <c r="AD16" s="27"/>
      <c r="AE16" s="27"/>
      <c r="AF16" s="27"/>
      <c r="AG16" s="27"/>
      <c r="AH16" s="27"/>
      <c r="AI16" s="27"/>
      <c r="AJ16" s="27"/>
      <c r="AK16" s="27"/>
      <c r="AL16" s="27"/>
      <c r="AM16" s="27"/>
      <c r="AN16" s="27"/>
      <c r="AO16" s="27"/>
      <c r="AP16" s="27"/>
      <c r="AQ16" s="27"/>
      <c r="AR16" s="27"/>
      <c r="AS16" s="27"/>
      <c r="AT16" s="27"/>
      <c r="AU16" s="27"/>
      <c r="AV16" s="27"/>
      <c r="AW16" s="27"/>
      <c r="AX16" s="27"/>
      <c r="AY16" s="27"/>
      <c r="AZ16" s="27"/>
      <c r="BA16" s="27"/>
    </row>
    <row r="17" spans="1:53" s="28" customFormat="1" ht="30.75" customHeight="1" x14ac:dyDescent="0.25">
      <c r="A17" s="252" t="s">
        <v>92</v>
      </c>
      <c r="B17" s="203" t="s">
        <v>240</v>
      </c>
      <c r="C17" s="203" t="s">
        <v>167</v>
      </c>
      <c r="D17" s="203" t="s">
        <v>32</v>
      </c>
      <c r="E17" s="203" t="s">
        <v>242</v>
      </c>
      <c r="F17" s="65" t="s">
        <v>94</v>
      </c>
      <c r="G17" s="203"/>
      <c r="H17" s="203"/>
      <c r="I17" s="203"/>
      <c r="J17" s="228">
        <f t="shared" si="2"/>
        <v>37.5</v>
      </c>
      <c r="K17" s="228">
        <f t="shared" si="3"/>
        <v>0</v>
      </c>
      <c r="L17" s="228">
        <f t="shared" si="3"/>
        <v>0</v>
      </c>
      <c r="M17" s="27"/>
      <c r="N17" s="27"/>
      <c r="O17" s="27"/>
      <c r="P17" s="27"/>
      <c r="Q17" s="27"/>
      <c r="R17" s="27"/>
      <c r="S17" s="27"/>
      <c r="T17" s="27"/>
      <c r="U17" s="27"/>
      <c r="V17" s="27"/>
      <c r="W17" s="27"/>
      <c r="X17" s="27"/>
      <c r="Y17" s="27"/>
      <c r="Z17" s="27"/>
      <c r="AA17" s="27"/>
      <c r="AB17" s="27"/>
      <c r="AC17" s="27"/>
      <c r="AD17" s="27"/>
      <c r="AE17" s="27"/>
      <c r="AF17" s="27"/>
      <c r="AG17" s="27"/>
      <c r="AH17" s="27"/>
      <c r="AI17" s="27"/>
      <c r="AJ17" s="27"/>
      <c r="AK17" s="27"/>
      <c r="AL17" s="27"/>
      <c r="AM17" s="27"/>
      <c r="AN17" s="27"/>
      <c r="AO17" s="27"/>
      <c r="AP17" s="27"/>
      <c r="AQ17" s="27"/>
      <c r="AR17" s="27"/>
      <c r="AS17" s="27"/>
      <c r="AT17" s="27"/>
      <c r="AU17" s="27"/>
      <c r="AV17" s="27"/>
      <c r="AW17" s="27"/>
      <c r="AX17" s="27"/>
      <c r="AY17" s="27"/>
      <c r="AZ17" s="27"/>
      <c r="BA17" s="27"/>
    </row>
    <row r="18" spans="1:53" s="28" customFormat="1" ht="30.75" customHeight="1" x14ac:dyDescent="0.25">
      <c r="A18" s="252" t="s">
        <v>93</v>
      </c>
      <c r="B18" s="203" t="s">
        <v>240</v>
      </c>
      <c r="C18" s="203" t="s">
        <v>167</v>
      </c>
      <c r="D18" s="203" t="s">
        <v>32</v>
      </c>
      <c r="E18" s="203" t="s">
        <v>242</v>
      </c>
      <c r="F18" s="65" t="s">
        <v>95</v>
      </c>
      <c r="G18" s="203"/>
      <c r="H18" s="203"/>
      <c r="I18" s="203"/>
      <c r="J18" s="228">
        <f t="shared" si="2"/>
        <v>37.5</v>
      </c>
      <c r="K18" s="228">
        <f t="shared" si="3"/>
        <v>0</v>
      </c>
      <c r="L18" s="228">
        <f t="shared" si="3"/>
        <v>0</v>
      </c>
      <c r="M18" s="27"/>
      <c r="N18" s="27"/>
      <c r="O18" s="27"/>
      <c r="P18" s="27"/>
      <c r="Q18" s="27"/>
      <c r="R18" s="27"/>
      <c r="S18" s="27"/>
      <c r="T18" s="27"/>
      <c r="U18" s="27"/>
      <c r="V18" s="27"/>
      <c r="W18" s="27"/>
      <c r="X18" s="27"/>
      <c r="Y18" s="27"/>
      <c r="Z18" s="27"/>
      <c r="AA18" s="27"/>
      <c r="AB18" s="27"/>
      <c r="AC18" s="27"/>
      <c r="AD18" s="27"/>
      <c r="AE18" s="27"/>
      <c r="AF18" s="27"/>
      <c r="AG18" s="27"/>
      <c r="AH18" s="27"/>
      <c r="AI18" s="27"/>
      <c r="AJ18" s="27"/>
      <c r="AK18" s="27"/>
      <c r="AL18" s="27"/>
      <c r="AM18" s="27"/>
      <c r="AN18" s="27"/>
      <c r="AO18" s="27"/>
      <c r="AP18" s="27"/>
      <c r="AQ18" s="27"/>
      <c r="AR18" s="27"/>
      <c r="AS18" s="27"/>
      <c r="AT18" s="27"/>
      <c r="AU18" s="27"/>
      <c r="AV18" s="27"/>
      <c r="AW18" s="27"/>
      <c r="AX18" s="27"/>
      <c r="AY18" s="27"/>
      <c r="AZ18" s="27"/>
      <c r="BA18" s="27"/>
    </row>
    <row r="19" spans="1:53" s="28" customFormat="1" ht="30.75" customHeight="1" x14ac:dyDescent="0.25">
      <c r="A19" s="111" t="s">
        <v>238</v>
      </c>
      <c r="B19" s="203" t="s">
        <v>240</v>
      </c>
      <c r="C19" s="203" t="s">
        <v>167</v>
      </c>
      <c r="D19" s="203" t="s">
        <v>32</v>
      </c>
      <c r="E19" s="203" t="s">
        <v>242</v>
      </c>
      <c r="F19" s="65" t="s">
        <v>95</v>
      </c>
      <c r="G19" s="203" t="s">
        <v>25</v>
      </c>
      <c r="H19" s="203"/>
      <c r="I19" s="203"/>
      <c r="J19" s="228">
        <f t="shared" si="2"/>
        <v>37.5</v>
      </c>
      <c r="K19" s="228">
        <f t="shared" si="3"/>
        <v>0</v>
      </c>
      <c r="L19" s="228">
        <f t="shared" si="3"/>
        <v>0</v>
      </c>
      <c r="M19" s="27"/>
      <c r="N19" s="27"/>
      <c r="O19" s="27"/>
      <c r="P19" s="27"/>
      <c r="Q19" s="27"/>
      <c r="R19" s="27"/>
      <c r="S19" s="27"/>
      <c r="T19" s="27"/>
      <c r="U19" s="27"/>
      <c r="V19" s="27"/>
      <c r="W19" s="27"/>
      <c r="X19" s="27"/>
      <c r="Y19" s="27"/>
      <c r="Z19" s="27"/>
      <c r="AA19" s="27"/>
      <c r="AB19" s="27"/>
      <c r="AC19" s="27"/>
      <c r="AD19" s="27"/>
      <c r="AE19" s="27"/>
      <c r="AF19" s="27"/>
      <c r="AG19" s="27"/>
      <c r="AH19" s="27"/>
      <c r="AI19" s="27"/>
      <c r="AJ19" s="27"/>
      <c r="AK19" s="27"/>
      <c r="AL19" s="27"/>
      <c r="AM19" s="27"/>
      <c r="AN19" s="27"/>
      <c r="AO19" s="27"/>
      <c r="AP19" s="27"/>
      <c r="AQ19" s="27"/>
      <c r="AR19" s="27"/>
      <c r="AS19" s="27"/>
      <c r="AT19" s="27"/>
      <c r="AU19" s="27"/>
      <c r="AV19" s="27"/>
      <c r="AW19" s="27"/>
      <c r="AX19" s="27"/>
      <c r="AY19" s="27"/>
      <c r="AZ19" s="27"/>
      <c r="BA19" s="27"/>
    </row>
    <row r="20" spans="1:53" s="28" customFormat="1" ht="30.75" customHeight="1" x14ac:dyDescent="0.25">
      <c r="A20" s="111" t="s">
        <v>239</v>
      </c>
      <c r="B20" s="203" t="s">
        <v>240</v>
      </c>
      <c r="C20" s="203" t="s">
        <v>167</v>
      </c>
      <c r="D20" s="203" t="s">
        <v>32</v>
      </c>
      <c r="E20" s="203" t="s">
        <v>242</v>
      </c>
      <c r="F20" s="65" t="s">
        <v>95</v>
      </c>
      <c r="G20" s="203" t="s">
        <v>25</v>
      </c>
      <c r="H20" s="203" t="s">
        <v>27</v>
      </c>
      <c r="I20" s="203"/>
      <c r="J20" s="228">
        <f t="shared" si="2"/>
        <v>37.5</v>
      </c>
      <c r="K20" s="228">
        <f t="shared" si="3"/>
        <v>0</v>
      </c>
      <c r="L20" s="228">
        <f t="shared" si="3"/>
        <v>0</v>
      </c>
      <c r="M20" s="27"/>
      <c r="N20" s="27"/>
      <c r="O20" s="27"/>
      <c r="P20" s="27"/>
      <c r="Q20" s="27"/>
      <c r="R20" s="27"/>
      <c r="S20" s="27"/>
      <c r="T20" s="27"/>
      <c r="U20" s="27"/>
      <c r="V20" s="27"/>
      <c r="W20" s="27"/>
      <c r="X20" s="27"/>
      <c r="Y20" s="27"/>
      <c r="Z20" s="27"/>
      <c r="AA20" s="27"/>
      <c r="AB20" s="27"/>
      <c r="AC20" s="27"/>
      <c r="AD20" s="27"/>
      <c r="AE20" s="27"/>
      <c r="AF20" s="27"/>
      <c r="AG20" s="27"/>
      <c r="AH20" s="27"/>
      <c r="AI20" s="27"/>
      <c r="AJ20" s="27"/>
      <c r="AK20" s="27"/>
      <c r="AL20" s="27"/>
      <c r="AM20" s="27"/>
      <c r="AN20" s="27"/>
      <c r="AO20" s="27"/>
      <c r="AP20" s="27"/>
      <c r="AQ20" s="27"/>
      <c r="AR20" s="27"/>
      <c r="AS20" s="27"/>
      <c r="AT20" s="27"/>
      <c r="AU20" s="27"/>
      <c r="AV20" s="27"/>
      <c r="AW20" s="27"/>
      <c r="AX20" s="27"/>
      <c r="AY20" s="27"/>
      <c r="AZ20" s="27"/>
      <c r="BA20" s="27"/>
    </row>
    <row r="21" spans="1:53" s="28" customFormat="1" ht="30.75" customHeight="1" x14ac:dyDescent="0.25">
      <c r="A21" s="253" t="s">
        <v>153</v>
      </c>
      <c r="B21" s="212" t="s">
        <v>240</v>
      </c>
      <c r="C21" s="74" t="s">
        <v>167</v>
      </c>
      <c r="D21" s="88" t="s">
        <v>32</v>
      </c>
      <c r="E21" s="80" t="s">
        <v>242</v>
      </c>
      <c r="F21" s="74" t="s">
        <v>95</v>
      </c>
      <c r="G21" s="74" t="s">
        <v>25</v>
      </c>
      <c r="H21" s="74" t="s">
        <v>27</v>
      </c>
      <c r="I21" s="88" t="s">
        <v>190</v>
      </c>
      <c r="J21" s="229">
        <f>'Прил 2'!J70</f>
        <v>37.5</v>
      </c>
      <c r="K21" s="229">
        <f>'Прил 2'!K70</f>
        <v>0</v>
      </c>
      <c r="L21" s="229">
        <f>'Прил 2'!L70</f>
        <v>0</v>
      </c>
      <c r="M21" s="27"/>
      <c r="N21" s="27"/>
      <c r="O21" s="27"/>
      <c r="P21" s="27"/>
      <c r="Q21" s="27"/>
      <c r="R21" s="27"/>
      <c r="S21" s="27"/>
      <c r="T21" s="27"/>
      <c r="U21" s="27"/>
      <c r="V21" s="27"/>
      <c r="W21" s="27"/>
      <c r="X21" s="27"/>
      <c r="Y21" s="27"/>
      <c r="Z21" s="27"/>
      <c r="AA21" s="27"/>
      <c r="AB21" s="27"/>
      <c r="AC21" s="27"/>
      <c r="AD21" s="27"/>
      <c r="AE21" s="27"/>
      <c r="AF21" s="27"/>
      <c r="AG21" s="27"/>
      <c r="AH21" s="27"/>
      <c r="AI21" s="27"/>
      <c r="AJ21" s="27"/>
      <c r="AK21" s="27"/>
      <c r="AL21" s="27"/>
      <c r="AM21" s="27"/>
      <c r="AN21" s="27"/>
      <c r="AO21" s="27"/>
      <c r="AP21" s="27"/>
      <c r="AQ21" s="27"/>
      <c r="AR21" s="27"/>
      <c r="AS21" s="27"/>
      <c r="AT21" s="27"/>
      <c r="AU21" s="27"/>
      <c r="AV21" s="27"/>
      <c r="AW21" s="27"/>
      <c r="AX21" s="27"/>
      <c r="AY21" s="27"/>
      <c r="AZ21" s="27"/>
      <c r="BA21" s="27"/>
    </row>
    <row r="22" spans="1:53" s="28" customFormat="1" ht="66.75" customHeight="1" x14ac:dyDescent="0.25">
      <c r="A22" s="112" t="s">
        <v>192</v>
      </c>
      <c r="B22" s="203" t="s">
        <v>28</v>
      </c>
      <c r="C22" s="210"/>
      <c r="D22" s="210"/>
      <c r="E22" s="80"/>
      <c r="F22" s="88"/>
      <c r="G22" s="227"/>
      <c r="H22" s="210"/>
      <c r="I22" s="210"/>
      <c r="J22" s="228">
        <f t="shared" ref="J22:J27" si="4">J23</f>
        <v>1104.73254</v>
      </c>
      <c r="K22" s="228">
        <f t="shared" ref="K22:L27" si="5">K23</f>
        <v>383.3</v>
      </c>
      <c r="L22" s="228">
        <f t="shared" si="5"/>
        <v>510.7</v>
      </c>
      <c r="M22" s="27"/>
      <c r="N22" s="27"/>
      <c r="O22" s="27"/>
      <c r="P22" s="27"/>
      <c r="Q22" s="27"/>
      <c r="R22" s="27"/>
      <c r="S22" s="27"/>
      <c r="T22" s="27"/>
      <c r="U22" s="27"/>
      <c r="V22" s="27"/>
      <c r="W22" s="27"/>
      <c r="X22" s="27"/>
      <c r="Y22" s="27"/>
      <c r="Z22" s="27"/>
      <c r="AA22" s="27"/>
      <c r="AB22" s="27"/>
      <c r="AC22" s="27"/>
      <c r="AD22" s="27"/>
      <c r="AE22" s="27"/>
      <c r="AF22" s="27"/>
      <c r="AG22" s="27"/>
      <c r="AH22" s="27"/>
      <c r="AI22" s="27"/>
      <c r="AJ22" s="27"/>
      <c r="AK22" s="27"/>
      <c r="AL22" s="27"/>
      <c r="AM22" s="27"/>
      <c r="AN22" s="27"/>
      <c r="AO22" s="27"/>
      <c r="AP22" s="27"/>
      <c r="AQ22" s="27"/>
      <c r="AR22" s="27"/>
      <c r="AS22" s="27"/>
      <c r="AT22" s="27"/>
      <c r="AU22" s="27"/>
      <c r="AV22" s="27"/>
      <c r="AW22" s="27"/>
      <c r="AX22" s="27"/>
      <c r="AY22" s="27"/>
      <c r="AZ22" s="27"/>
      <c r="BA22" s="27"/>
    </row>
    <row r="23" spans="1:53" s="28" customFormat="1" ht="242.25" customHeight="1" x14ac:dyDescent="0.25">
      <c r="A23" s="133" t="s">
        <v>208</v>
      </c>
      <c r="B23" s="65" t="s">
        <v>28</v>
      </c>
      <c r="C23" s="65" t="s">
        <v>167</v>
      </c>
      <c r="D23" s="65" t="s">
        <v>13</v>
      </c>
      <c r="E23" s="90" t="s">
        <v>220</v>
      </c>
      <c r="F23" s="65"/>
      <c r="G23" s="68"/>
      <c r="H23" s="65"/>
      <c r="I23" s="65"/>
      <c r="J23" s="228">
        <f t="shared" si="4"/>
        <v>1104.73254</v>
      </c>
      <c r="K23" s="228">
        <f t="shared" si="5"/>
        <v>383.3</v>
      </c>
      <c r="L23" s="228">
        <f t="shared" si="5"/>
        <v>510.7</v>
      </c>
      <c r="M23" s="27"/>
      <c r="N23" s="27"/>
      <c r="O23" s="27"/>
      <c r="P23" s="27"/>
      <c r="Q23" s="27"/>
      <c r="R23" s="27"/>
      <c r="S23" s="27"/>
      <c r="T23" s="27"/>
      <c r="U23" s="27"/>
      <c r="V23" s="27"/>
      <c r="W23" s="27"/>
      <c r="X23" s="27"/>
      <c r="Y23" s="27"/>
      <c r="Z23" s="27"/>
      <c r="AA23" s="27"/>
      <c r="AB23" s="27"/>
      <c r="AC23" s="27"/>
      <c r="AD23" s="27"/>
      <c r="AE23" s="27"/>
      <c r="AF23" s="27"/>
      <c r="AG23" s="27"/>
      <c r="AH23" s="27"/>
      <c r="AI23" s="27"/>
      <c r="AJ23" s="27"/>
      <c r="AK23" s="27"/>
      <c r="AL23" s="27"/>
      <c r="AM23" s="27"/>
      <c r="AN23" s="27"/>
      <c r="AO23" s="27"/>
      <c r="AP23" s="27"/>
      <c r="AQ23" s="27"/>
      <c r="AR23" s="27"/>
      <c r="AS23" s="27"/>
      <c r="AT23" s="27"/>
      <c r="AU23" s="27"/>
      <c r="AV23" s="27"/>
      <c r="AW23" s="27"/>
      <c r="AX23" s="27"/>
      <c r="AY23" s="27"/>
      <c r="AZ23" s="27"/>
      <c r="BA23" s="27"/>
    </row>
    <row r="24" spans="1:53" s="28" customFormat="1" ht="43.5" customHeight="1" x14ac:dyDescent="0.25">
      <c r="A24" s="70" t="s">
        <v>93</v>
      </c>
      <c r="B24" s="65" t="s">
        <v>28</v>
      </c>
      <c r="C24" s="65" t="s">
        <v>167</v>
      </c>
      <c r="D24" s="65" t="s">
        <v>13</v>
      </c>
      <c r="E24" s="90" t="s">
        <v>220</v>
      </c>
      <c r="F24" s="65" t="s">
        <v>94</v>
      </c>
      <c r="G24" s="68"/>
      <c r="H24" s="65"/>
      <c r="I24" s="65"/>
      <c r="J24" s="228">
        <f t="shared" si="4"/>
        <v>1104.73254</v>
      </c>
      <c r="K24" s="228">
        <f t="shared" si="5"/>
        <v>383.3</v>
      </c>
      <c r="L24" s="228">
        <f t="shared" si="5"/>
        <v>510.7</v>
      </c>
      <c r="M24" s="27"/>
      <c r="N24" s="27"/>
      <c r="O24" s="27"/>
      <c r="P24" s="27"/>
      <c r="Q24" s="27"/>
      <c r="R24" s="27"/>
      <c r="S24" s="27"/>
      <c r="T24" s="27"/>
      <c r="U24" s="27"/>
      <c r="V24" s="27"/>
      <c r="W24" s="27"/>
      <c r="X24" s="27"/>
      <c r="Y24" s="27"/>
      <c r="Z24" s="27"/>
      <c r="AA24" s="27"/>
      <c r="AB24" s="27"/>
      <c r="AC24" s="27"/>
      <c r="AD24" s="27"/>
      <c r="AE24" s="27"/>
      <c r="AF24" s="27"/>
      <c r="AG24" s="27"/>
      <c r="AH24" s="27"/>
      <c r="AI24" s="27"/>
      <c r="AJ24" s="27"/>
      <c r="AK24" s="27"/>
      <c r="AL24" s="27"/>
      <c r="AM24" s="27"/>
      <c r="AN24" s="27"/>
      <c r="AO24" s="27"/>
      <c r="AP24" s="27"/>
      <c r="AQ24" s="27"/>
      <c r="AR24" s="27"/>
      <c r="AS24" s="27"/>
      <c r="AT24" s="27"/>
      <c r="AU24" s="27"/>
      <c r="AV24" s="27"/>
      <c r="AW24" s="27"/>
      <c r="AX24" s="27"/>
      <c r="AY24" s="27"/>
      <c r="AZ24" s="27"/>
      <c r="BA24" s="27"/>
    </row>
    <row r="25" spans="1:53" s="28" customFormat="1" ht="18.75" customHeight="1" x14ac:dyDescent="0.25">
      <c r="A25" s="70" t="s">
        <v>37</v>
      </c>
      <c r="B25" s="65" t="s">
        <v>28</v>
      </c>
      <c r="C25" s="65" t="s">
        <v>167</v>
      </c>
      <c r="D25" s="65" t="s">
        <v>13</v>
      </c>
      <c r="E25" s="90" t="s">
        <v>220</v>
      </c>
      <c r="F25" s="65" t="s">
        <v>95</v>
      </c>
      <c r="G25" s="68"/>
      <c r="H25" s="65"/>
      <c r="I25" s="65"/>
      <c r="J25" s="228">
        <f t="shared" si="4"/>
        <v>1104.73254</v>
      </c>
      <c r="K25" s="228">
        <f t="shared" si="5"/>
        <v>383.3</v>
      </c>
      <c r="L25" s="228">
        <f t="shared" si="5"/>
        <v>510.7</v>
      </c>
      <c r="M25" s="27"/>
      <c r="N25" s="27"/>
      <c r="O25" s="27"/>
      <c r="P25" s="27"/>
      <c r="Q25" s="27"/>
      <c r="R25" s="27"/>
      <c r="S25" s="27"/>
      <c r="T25" s="27"/>
      <c r="U25" s="27"/>
      <c r="V25" s="27"/>
      <c r="W25" s="27"/>
      <c r="X25" s="27"/>
      <c r="Y25" s="27"/>
      <c r="Z25" s="27"/>
      <c r="AA25" s="27"/>
      <c r="AB25" s="27"/>
      <c r="AC25" s="27"/>
      <c r="AD25" s="27"/>
      <c r="AE25" s="27"/>
      <c r="AF25" s="27"/>
      <c r="AG25" s="27"/>
      <c r="AH25" s="27"/>
      <c r="AI25" s="27"/>
      <c r="AJ25" s="27"/>
      <c r="AK25" s="27"/>
      <c r="AL25" s="27"/>
      <c r="AM25" s="27"/>
      <c r="AN25" s="27"/>
      <c r="AO25" s="27"/>
      <c r="AP25" s="27"/>
      <c r="AQ25" s="27"/>
      <c r="AR25" s="27"/>
      <c r="AS25" s="27"/>
      <c r="AT25" s="27"/>
      <c r="AU25" s="27"/>
      <c r="AV25" s="27"/>
      <c r="AW25" s="27"/>
      <c r="AX25" s="27"/>
      <c r="AY25" s="27"/>
      <c r="AZ25" s="27"/>
      <c r="BA25" s="27"/>
    </row>
    <row r="26" spans="1:53" s="28" customFormat="1" ht="24.75" customHeight="1" x14ac:dyDescent="0.25">
      <c r="A26" s="70" t="s">
        <v>48</v>
      </c>
      <c r="B26" s="65" t="s">
        <v>28</v>
      </c>
      <c r="C26" s="65" t="s">
        <v>167</v>
      </c>
      <c r="D26" s="65" t="s">
        <v>13</v>
      </c>
      <c r="E26" s="90" t="s">
        <v>220</v>
      </c>
      <c r="F26" s="65" t="s">
        <v>95</v>
      </c>
      <c r="G26" s="68" t="s">
        <v>14</v>
      </c>
      <c r="H26" s="65"/>
      <c r="I26" s="65"/>
      <c r="J26" s="228">
        <f t="shared" si="4"/>
        <v>1104.73254</v>
      </c>
      <c r="K26" s="228">
        <f t="shared" si="5"/>
        <v>383.3</v>
      </c>
      <c r="L26" s="228">
        <f t="shared" si="5"/>
        <v>510.7</v>
      </c>
      <c r="M26" s="27"/>
      <c r="N26" s="27"/>
      <c r="O26" s="27"/>
      <c r="P26" s="27"/>
      <c r="Q26" s="27"/>
      <c r="R26" s="27"/>
      <c r="S26" s="27"/>
      <c r="T26" s="27"/>
      <c r="U26" s="27"/>
      <c r="V26" s="27"/>
      <c r="W26" s="27"/>
      <c r="X26" s="27"/>
      <c r="Y26" s="27"/>
      <c r="Z26" s="27"/>
      <c r="AA26" s="27"/>
      <c r="AB26" s="27"/>
      <c r="AC26" s="27"/>
      <c r="AD26" s="27"/>
      <c r="AE26" s="27"/>
      <c r="AF26" s="27"/>
      <c r="AG26" s="27"/>
      <c r="AH26" s="27"/>
      <c r="AI26" s="27"/>
      <c r="AJ26" s="27"/>
      <c r="AK26" s="27"/>
      <c r="AL26" s="27"/>
      <c r="AM26" s="27"/>
      <c r="AN26" s="27"/>
      <c r="AO26" s="27"/>
      <c r="AP26" s="27"/>
      <c r="AQ26" s="27"/>
      <c r="AR26" s="27"/>
      <c r="AS26" s="27"/>
      <c r="AT26" s="27"/>
      <c r="AU26" s="27"/>
      <c r="AV26" s="27"/>
      <c r="AW26" s="27"/>
      <c r="AX26" s="27"/>
      <c r="AY26" s="27"/>
      <c r="AZ26" s="27"/>
      <c r="BA26" s="27"/>
    </row>
    <row r="27" spans="1:53" s="28" customFormat="1" ht="24" customHeight="1" x14ac:dyDescent="0.25">
      <c r="A27" s="70" t="s">
        <v>49</v>
      </c>
      <c r="B27" s="65" t="s">
        <v>28</v>
      </c>
      <c r="C27" s="65" t="s">
        <v>167</v>
      </c>
      <c r="D27" s="65" t="s">
        <v>13</v>
      </c>
      <c r="E27" s="90" t="s">
        <v>220</v>
      </c>
      <c r="F27" s="65" t="s">
        <v>95</v>
      </c>
      <c r="G27" s="68" t="s">
        <v>14</v>
      </c>
      <c r="H27" s="65" t="s">
        <v>26</v>
      </c>
      <c r="I27" s="65"/>
      <c r="J27" s="228">
        <f t="shared" si="4"/>
        <v>1104.73254</v>
      </c>
      <c r="K27" s="228">
        <f t="shared" si="5"/>
        <v>383.3</v>
      </c>
      <c r="L27" s="228">
        <f t="shared" si="5"/>
        <v>510.7</v>
      </c>
      <c r="M27" s="27"/>
      <c r="N27" s="27"/>
      <c r="O27" s="27"/>
      <c r="P27" s="27"/>
      <c r="Q27" s="27"/>
      <c r="R27" s="27"/>
      <c r="S27" s="27"/>
      <c r="T27" s="27"/>
      <c r="U27" s="27"/>
      <c r="V27" s="27"/>
      <c r="W27" s="27"/>
      <c r="X27" s="27"/>
      <c r="Y27" s="27"/>
      <c r="Z27" s="27"/>
      <c r="AA27" s="27"/>
      <c r="AB27" s="27"/>
      <c r="AC27" s="27"/>
      <c r="AD27" s="27"/>
      <c r="AE27" s="27"/>
      <c r="AF27" s="27"/>
      <c r="AG27" s="27"/>
      <c r="AH27" s="27"/>
      <c r="AI27" s="27"/>
      <c r="AJ27" s="27"/>
      <c r="AK27" s="27"/>
      <c r="AL27" s="27"/>
      <c r="AM27" s="27"/>
      <c r="AN27" s="27"/>
      <c r="AO27" s="27"/>
      <c r="AP27" s="27"/>
      <c r="AQ27" s="27"/>
      <c r="AR27" s="27"/>
      <c r="AS27" s="27"/>
      <c r="AT27" s="27"/>
      <c r="AU27" s="27"/>
      <c r="AV27" s="27"/>
      <c r="AW27" s="27"/>
      <c r="AX27" s="27"/>
      <c r="AY27" s="27"/>
      <c r="AZ27" s="27"/>
      <c r="BA27" s="27"/>
    </row>
    <row r="28" spans="1:53" s="28" customFormat="1" ht="49.5" customHeight="1" x14ac:dyDescent="0.25">
      <c r="A28" s="209" t="s">
        <v>153</v>
      </c>
      <c r="B28" s="88" t="s">
        <v>28</v>
      </c>
      <c r="C28" s="88" t="s">
        <v>167</v>
      </c>
      <c r="D28" s="88" t="s">
        <v>13</v>
      </c>
      <c r="E28" s="89" t="s">
        <v>220</v>
      </c>
      <c r="F28" s="88" t="s">
        <v>95</v>
      </c>
      <c r="G28" s="216" t="s">
        <v>14</v>
      </c>
      <c r="H28" s="88" t="s">
        <v>26</v>
      </c>
      <c r="I28" s="88">
        <v>911</v>
      </c>
      <c r="J28" s="229">
        <f>'Прил 2'!J76</f>
        <v>1104.73254</v>
      </c>
      <c r="K28" s="229">
        <f>'Прил 2'!K76</f>
        <v>383.3</v>
      </c>
      <c r="L28" s="229">
        <f>'Прил 2'!L76</f>
        <v>510.7</v>
      </c>
      <c r="M28" s="27"/>
      <c r="N28" s="27"/>
      <c r="O28" s="27"/>
      <c r="P28" s="27"/>
      <c r="Q28" s="27"/>
      <c r="R28" s="27"/>
      <c r="S28" s="27"/>
      <c r="T28" s="27"/>
      <c r="U28" s="27"/>
      <c r="V28" s="27"/>
      <c r="W28" s="27"/>
      <c r="X28" s="27"/>
      <c r="Y28" s="27"/>
      <c r="Z28" s="27"/>
      <c r="AA28" s="27"/>
      <c r="AB28" s="27"/>
      <c r="AC28" s="27"/>
      <c r="AD28" s="27"/>
      <c r="AE28" s="27"/>
      <c r="AF28" s="27"/>
      <c r="AG28" s="27"/>
      <c r="AH28" s="27"/>
      <c r="AI28" s="27"/>
      <c r="AJ28" s="27"/>
      <c r="AK28" s="27"/>
      <c r="AL28" s="27"/>
      <c r="AM28" s="27"/>
      <c r="AN28" s="27"/>
      <c r="AO28" s="27"/>
      <c r="AP28" s="27"/>
      <c r="AQ28" s="27"/>
      <c r="AR28" s="27"/>
      <c r="AS28" s="27"/>
      <c r="AT28" s="27"/>
      <c r="AU28" s="27"/>
      <c r="AV28" s="27"/>
      <c r="AW28" s="27"/>
      <c r="AX28" s="27"/>
      <c r="AY28" s="27"/>
      <c r="AZ28" s="27"/>
      <c r="BA28" s="27"/>
    </row>
    <row r="29" spans="1:53" s="28" customFormat="1" ht="49.5" customHeight="1" x14ac:dyDescent="0.25">
      <c r="A29" s="106" t="s">
        <v>199</v>
      </c>
      <c r="B29" s="220" t="s">
        <v>198</v>
      </c>
      <c r="C29" s="218"/>
      <c r="D29" s="218"/>
      <c r="E29" s="219"/>
      <c r="F29" s="65"/>
      <c r="G29" s="65"/>
      <c r="H29" s="65"/>
      <c r="I29" s="218"/>
      <c r="J29" s="228">
        <f t="shared" ref="J29:J34" si="6">J30</f>
        <v>28.56</v>
      </c>
      <c r="K29" s="228">
        <f t="shared" ref="K29:L34" si="7">K30</f>
        <v>0</v>
      </c>
      <c r="L29" s="228">
        <f t="shared" si="7"/>
        <v>0</v>
      </c>
      <c r="M29" s="27"/>
      <c r="N29" s="27"/>
      <c r="O29" s="27"/>
      <c r="P29" s="27"/>
      <c r="Q29" s="27"/>
      <c r="R29" s="27"/>
      <c r="S29" s="27"/>
      <c r="T29" s="27"/>
      <c r="U29" s="27"/>
      <c r="V29" s="27"/>
      <c r="W29" s="27"/>
      <c r="X29" s="27"/>
      <c r="Y29" s="27"/>
      <c r="Z29" s="27"/>
      <c r="AA29" s="27"/>
      <c r="AB29" s="27"/>
      <c r="AC29" s="27"/>
      <c r="AD29" s="27"/>
      <c r="AE29" s="27"/>
      <c r="AF29" s="27"/>
      <c r="AG29" s="27"/>
      <c r="AH29" s="27"/>
      <c r="AI29" s="27"/>
      <c r="AJ29" s="27"/>
      <c r="AK29" s="27"/>
      <c r="AL29" s="27"/>
      <c r="AM29" s="27"/>
      <c r="AN29" s="27"/>
      <c r="AO29" s="27"/>
      <c r="AP29" s="27"/>
      <c r="AQ29" s="27"/>
      <c r="AR29" s="27"/>
      <c r="AS29" s="27"/>
      <c r="AT29" s="27"/>
      <c r="AU29" s="27"/>
      <c r="AV29" s="27"/>
      <c r="AW29" s="27"/>
      <c r="AX29" s="27"/>
      <c r="AY29" s="27"/>
      <c r="AZ29" s="27"/>
      <c r="BA29" s="27"/>
    </row>
    <row r="30" spans="1:53" s="28" customFormat="1" ht="246" customHeight="1" x14ac:dyDescent="0.25">
      <c r="A30" s="133" t="s">
        <v>208</v>
      </c>
      <c r="B30" s="220" t="s">
        <v>198</v>
      </c>
      <c r="C30" s="218" t="s">
        <v>167</v>
      </c>
      <c r="D30" s="218" t="s">
        <v>13</v>
      </c>
      <c r="E30" s="90" t="s">
        <v>220</v>
      </c>
      <c r="F30" s="65"/>
      <c r="G30" s="65"/>
      <c r="H30" s="65"/>
      <c r="I30" s="218"/>
      <c r="J30" s="228">
        <f t="shared" si="6"/>
        <v>28.56</v>
      </c>
      <c r="K30" s="228">
        <f t="shared" si="7"/>
        <v>0</v>
      </c>
      <c r="L30" s="228">
        <f t="shared" si="7"/>
        <v>0</v>
      </c>
      <c r="M30" s="27"/>
      <c r="N30" s="27"/>
      <c r="O30" s="27"/>
      <c r="P30" s="27"/>
      <c r="Q30" s="27"/>
      <c r="R30" s="27"/>
      <c r="S30" s="27"/>
      <c r="T30" s="27"/>
      <c r="U30" s="27"/>
      <c r="V30" s="27"/>
      <c r="W30" s="27"/>
      <c r="X30" s="27"/>
      <c r="Y30" s="27"/>
      <c r="Z30" s="27"/>
      <c r="AA30" s="27"/>
      <c r="AB30" s="27"/>
      <c r="AC30" s="27"/>
      <c r="AD30" s="27"/>
      <c r="AE30" s="27"/>
      <c r="AF30" s="27"/>
      <c r="AG30" s="27"/>
      <c r="AH30" s="27"/>
      <c r="AI30" s="27"/>
      <c r="AJ30" s="27"/>
      <c r="AK30" s="27"/>
      <c r="AL30" s="27"/>
      <c r="AM30" s="27"/>
      <c r="AN30" s="27"/>
      <c r="AO30" s="27"/>
      <c r="AP30" s="27"/>
      <c r="AQ30" s="27"/>
      <c r="AR30" s="27"/>
      <c r="AS30" s="27"/>
      <c r="AT30" s="27"/>
      <c r="AU30" s="27"/>
      <c r="AV30" s="27"/>
      <c r="AW30" s="27"/>
      <c r="AX30" s="27"/>
      <c r="AY30" s="27"/>
      <c r="AZ30" s="27"/>
      <c r="BA30" s="27"/>
    </row>
    <row r="31" spans="1:53" s="28" customFormat="1" ht="36.75" customHeight="1" x14ac:dyDescent="0.25">
      <c r="A31" s="70" t="s">
        <v>92</v>
      </c>
      <c r="B31" s="220" t="s">
        <v>198</v>
      </c>
      <c r="C31" s="218" t="s">
        <v>167</v>
      </c>
      <c r="D31" s="218" t="s">
        <v>13</v>
      </c>
      <c r="E31" s="90" t="s">
        <v>220</v>
      </c>
      <c r="F31" s="65" t="s">
        <v>94</v>
      </c>
      <c r="G31" s="65"/>
      <c r="H31" s="65"/>
      <c r="I31" s="218"/>
      <c r="J31" s="228">
        <f t="shared" si="6"/>
        <v>28.56</v>
      </c>
      <c r="K31" s="228">
        <f t="shared" si="7"/>
        <v>0</v>
      </c>
      <c r="L31" s="228">
        <f t="shared" si="7"/>
        <v>0</v>
      </c>
      <c r="M31" s="27"/>
      <c r="N31" s="27"/>
      <c r="O31" s="27"/>
      <c r="P31" s="27"/>
      <c r="Q31" s="27"/>
      <c r="R31" s="27"/>
      <c r="S31" s="27"/>
      <c r="T31" s="27"/>
      <c r="U31" s="27"/>
      <c r="V31" s="27"/>
      <c r="W31" s="27"/>
      <c r="X31" s="27"/>
      <c r="Y31" s="27"/>
      <c r="Z31" s="27"/>
      <c r="AA31" s="27"/>
      <c r="AB31" s="27"/>
      <c r="AC31" s="27"/>
      <c r="AD31" s="27"/>
      <c r="AE31" s="27"/>
      <c r="AF31" s="27"/>
      <c r="AG31" s="27"/>
      <c r="AH31" s="27"/>
      <c r="AI31" s="27"/>
      <c r="AJ31" s="27"/>
      <c r="AK31" s="27"/>
      <c r="AL31" s="27"/>
      <c r="AM31" s="27"/>
      <c r="AN31" s="27"/>
      <c r="AO31" s="27"/>
      <c r="AP31" s="27"/>
      <c r="AQ31" s="27"/>
      <c r="AR31" s="27"/>
      <c r="AS31" s="27"/>
      <c r="AT31" s="27"/>
      <c r="AU31" s="27"/>
      <c r="AV31" s="27"/>
      <c r="AW31" s="27"/>
      <c r="AX31" s="27"/>
      <c r="AY31" s="27"/>
      <c r="AZ31" s="27"/>
      <c r="BA31" s="27"/>
    </row>
    <row r="32" spans="1:53" s="28" customFormat="1" ht="42.75" customHeight="1" x14ac:dyDescent="0.25">
      <c r="A32" s="70" t="s">
        <v>93</v>
      </c>
      <c r="B32" s="220" t="s">
        <v>198</v>
      </c>
      <c r="C32" s="218" t="s">
        <v>167</v>
      </c>
      <c r="D32" s="218" t="s">
        <v>13</v>
      </c>
      <c r="E32" s="90" t="s">
        <v>220</v>
      </c>
      <c r="F32" s="65" t="s">
        <v>95</v>
      </c>
      <c r="G32" s="65"/>
      <c r="H32" s="65"/>
      <c r="I32" s="218"/>
      <c r="J32" s="228">
        <f t="shared" si="6"/>
        <v>28.56</v>
      </c>
      <c r="K32" s="228">
        <f t="shared" si="7"/>
        <v>0</v>
      </c>
      <c r="L32" s="228">
        <f t="shared" si="7"/>
        <v>0</v>
      </c>
      <c r="M32" s="27"/>
      <c r="N32" s="27"/>
      <c r="O32" s="27"/>
      <c r="P32" s="27"/>
      <c r="Q32" s="27"/>
      <c r="R32" s="27"/>
      <c r="S32" s="27"/>
      <c r="T32" s="27"/>
      <c r="U32" s="27"/>
      <c r="V32" s="27"/>
      <c r="W32" s="27"/>
      <c r="X32" s="27"/>
      <c r="Y32" s="27"/>
      <c r="Z32" s="27"/>
      <c r="AA32" s="27"/>
      <c r="AB32" s="27"/>
      <c r="AC32" s="27"/>
      <c r="AD32" s="27"/>
      <c r="AE32" s="27"/>
      <c r="AF32" s="27"/>
      <c r="AG32" s="27"/>
      <c r="AH32" s="27"/>
      <c r="AI32" s="27"/>
      <c r="AJ32" s="27"/>
      <c r="AK32" s="27"/>
      <c r="AL32" s="27"/>
      <c r="AM32" s="27"/>
      <c r="AN32" s="27"/>
      <c r="AO32" s="27"/>
      <c r="AP32" s="27"/>
      <c r="AQ32" s="27"/>
      <c r="AR32" s="27"/>
      <c r="AS32" s="27"/>
      <c r="AT32" s="27"/>
      <c r="AU32" s="27"/>
      <c r="AV32" s="27"/>
      <c r="AW32" s="27"/>
      <c r="AX32" s="27"/>
      <c r="AY32" s="27"/>
      <c r="AZ32" s="27"/>
      <c r="BA32" s="27"/>
    </row>
    <row r="33" spans="1:53" s="28" customFormat="1" ht="21.75" customHeight="1" x14ac:dyDescent="0.25">
      <c r="A33" s="106" t="s">
        <v>48</v>
      </c>
      <c r="B33" s="220" t="s">
        <v>198</v>
      </c>
      <c r="C33" s="218" t="s">
        <v>167</v>
      </c>
      <c r="D33" s="218" t="s">
        <v>13</v>
      </c>
      <c r="E33" s="90" t="s">
        <v>220</v>
      </c>
      <c r="F33" s="65" t="s">
        <v>95</v>
      </c>
      <c r="G33" s="65" t="s">
        <v>14</v>
      </c>
      <c r="H33" s="65"/>
      <c r="I33" s="218"/>
      <c r="J33" s="228">
        <f t="shared" si="6"/>
        <v>28.56</v>
      </c>
      <c r="K33" s="228">
        <f t="shared" si="7"/>
        <v>0</v>
      </c>
      <c r="L33" s="228">
        <f t="shared" si="7"/>
        <v>0</v>
      </c>
      <c r="M33" s="27"/>
      <c r="N33" s="27"/>
      <c r="O33" s="27"/>
      <c r="P33" s="27"/>
      <c r="Q33" s="27"/>
      <c r="R33" s="27"/>
      <c r="S33" s="27"/>
      <c r="T33" s="27"/>
      <c r="U33" s="27"/>
      <c r="V33" s="27"/>
      <c r="W33" s="27"/>
      <c r="X33" s="27"/>
      <c r="Y33" s="27"/>
      <c r="Z33" s="27"/>
      <c r="AA33" s="27"/>
      <c r="AB33" s="27"/>
      <c r="AC33" s="27"/>
      <c r="AD33" s="27"/>
      <c r="AE33" s="27"/>
      <c r="AF33" s="27"/>
      <c r="AG33" s="27"/>
      <c r="AH33" s="27"/>
      <c r="AI33" s="27"/>
      <c r="AJ33" s="27"/>
      <c r="AK33" s="27"/>
      <c r="AL33" s="27"/>
      <c r="AM33" s="27"/>
      <c r="AN33" s="27"/>
      <c r="AO33" s="27"/>
      <c r="AP33" s="27"/>
      <c r="AQ33" s="27"/>
      <c r="AR33" s="27"/>
      <c r="AS33" s="27"/>
      <c r="AT33" s="27"/>
      <c r="AU33" s="27"/>
      <c r="AV33" s="27"/>
      <c r="AW33" s="27"/>
      <c r="AX33" s="27"/>
      <c r="AY33" s="27"/>
      <c r="AZ33" s="27"/>
      <c r="BA33" s="27"/>
    </row>
    <row r="34" spans="1:53" s="28" customFormat="1" ht="21.75" customHeight="1" x14ac:dyDescent="0.25">
      <c r="A34" s="106" t="s">
        <v>49</v>
      </c>
      <c r="B34" s="220" t="s">
        <v>198</v>
      </c>
      <c r="C34" s="218" t="s">
        <v>167</v>
      </c>
      <c r="D34" s="218" t="s">
        <v>13</v>
      </c>
      <c r="E34" s="90" t="s">
        <v>220</v>
      </c>
      <c r="F34" s="65" t="s">
        <v>95</v>
      </c>
      <c r="G34" s="65" t="s">
        <v>14</v>
      </c>
      <c r="H34" s="65" t="s">
        <v>26</v>
      </c>
      <c r="I34" s="218"/>
      <c r="J34" s="228">
        <f t="shared" si="6"/>
        <v>28.56</v>
      </c>
      <c r="K34" s="228">
        <f t="shared" si="7"/>
        <v>0</v>
      </c>
      <c r="L34" s="228">
        <f t="shared" si="7"/>
        <v>0</v>
      </c>
      <c r="M34" s="27"/>
      <c r="N34" s="27"/>
      <c r="O34" s="27"/>
      <c r="P34" s="27"/>
      <c r="Q34" s="27"/>
      <c r="R34" s="27"/>
      <c r="S34" s="27"/>
      <c r="T34" s="27"/>
      <c r="U34" s="27"/>
      <c r="V34" s="27"/>
      <c r="W34" s="27"/>
      <c r="X34" s="27"/>
      <c r="Y34" s="27"/>
      <c r="Z34" s="27"/>
      <c r="AA34" s="27"/>
      <c r="AB34" s="27"/>
      <c r="AC34" s="27"/>
      <c r="AD34" s="27"/>
      <c r="AE34" s="27"/>
      <c r="AF34" s="27"/>
      <c r="AG34" s="27"/>
      <c r="AH34" s="27"/>
      <c r="AI34" s="27"/>
      <c r="AJ34" s="27"/>
      <c r="AK34" s="27"/>
      <c r="AL34" s="27"/>
      <c r="AM34" s="27"/>
      <c r="AN34" s="27"/>
      <c r="AO34" s="27"/>
      <c r="AP34" s="27"/>
      <c r="AQ34" s="27"/>
      <c r="AR34" s="27"/>
      <c r="AS34" s="27"/>
      <c r="AT34" s="27"/>
      <c r="AU34" s="27"/>
      <c r="AV34" s="27"/>
      <c r="AW34" s="27"/>
      <c r="AX34" s="27"/>
      <c r="AY34" s="27"/>
      <c r="AZ34" s="27"/>
      <c r="BA34" s="27"/>
    </row>
    <row r="35" spans="1:53" s="28" customFormat="1" ht="49.5" customHeight="1" x14ac:dyDescent="0.25">
      <c r="A35" s="209" t="s">
        <v>153</v>
      </c>
      <c r="B35" s="155" t="s">
        <v>198</v>
      </c>
      <c r="C35" s="153" t="s">
        <v>167</v>
      </c>
      <c r="D35" s="153" t="s">
        <v>13</v>
      </c>
      <c r="E35" s="89" t="s">
        <v>220</v>
      </c>
      <c r="F35" s="88" t="s">
        <v>95</v>
      </c>
      <c r="G35" s="88" t="s">
        <v>14</v>
      </c>
      <c r="H35" s="88" t="s">
        <v>26</v>
      </c>
      <c r="I35" s="153" t="s">
        <v>190</v>
      </c>
      <c r="J35" s="229">
        <f>'Прил 2'!J80</f>
        <v>28.56</v>
      </c>
      <c r="K35" s="229">
        <f>'Прил 2'!K80</f>
        <v>0</v>
      </c>
      <c r="L35" s="229">
        <f>'Прил 2'!L80</f>
        <v>0</v>
      </c>
      <c r="M35" s="27"/>
      <c r="N35" s="27"/>
      <c r="O35" s="27"/>
      <c r="P35" s="27"/>
      <c r="Q35" s="27"/>
      <c r="R35" s="27"/>
      <c r="S35" s="27"/>
      <c r="T35" s="27"/>
      <c r="U35" s="27"/>
      <c r="V35" s="27"/>
      <c r="W35" s="27"/>
      <c r="X35" s="27"/>
      <c r="Y35" s="27"/>
      <c r="Z35" s="27"/>
      <c r="AA35" s="27"/>
      <c r="AB35" s="27"/>
      <c r="AC35" s="27"/>
      <c r="AD35" s="27"/>
      <c r="AE35" s="27"/>
      <c r="AF35" s="27"/>
      <c r="AG35" s="27"/>
      <c r="AH35" s="27"/>
      <c r="AI35" s="27"/>
      <c r="AJ35" s="27"/>
      <c r="AK35" s="27"/>
      <c r="AL35" s="27"/>
      <c r="AM35" s="27"/>
      <c r="AN35" s="27"/>
      <c r="AO35" s="27"/>
      <c r="AP35" s="27"/>
      <c r="AQ35" s="27"/>
      <c r="AR35" s="27"/>
      <c r="AS35" s="27"/>
      <c r="AT35" s="27"/>
      <c r="AU35" s="27"/>
      <c r="AV35" s="27"/>
      <c r="AW35" s="27"/>
      <c r="AX35" s="27"/>
      <c r="AY35" s="27"/>
      <c r="AZ35" s="27"/>
      <c r="BA35" s="27"/>
    </row>
    <row r="36" spans="1:53" s="28" customFormat="1" ht="49.5" customHeight="1" x14ac:dyDescent="0.25">
      <c r="A36" s="106" t="s">
        <v>234</v>
      </c>
      <c r="B36" s="203" t="s">
        <v>232</v>
      </c>
      <c r="C36" s="203"/>
      <c r="D36" s="203"/>
      <c r="E36" s="206"/>
      <c r="F36" s="254"/>
      <c r="G36" s="203"/>
      <c r="H36" s="203"/>
      <c r="I36" s="203"/>
      <c r="J36" s="228">
        <f>J37+J44+J51</f>
        <v>128.02579999999998</v>
      </c>
      <c r="K36" s="228">
        <f t="shared" ref="K36:L36" si="8">K37+K44+K51</f>
        <v>0</v>
      </c>
      <c r="L36" s="228">
        <f t="shared" si="8"/>
        <v>0</v>
      </c>
      <c r="M36" s="27"/>
      <c r="N36" s="27"/>
      <c r="O36" s="27"/>
      <c r="P36" s="27"/>
      <c r="Q36" s="27"/>
      <c r="R36" s="27"/>
      <c r="S36" s="27"/>
      <c r="T36" s="27"/>
      <c r="U36" s="27"/>
      <c r="V36" s="27"/>
      <c r="W36" s="27"/>
      <c r="X36" s="27"/>
      <c r="Y36" s="27"/>
      <c r="Z36" s="27"/>
      <c r="AA36" s="27"/>
      <c r="AB36" s="27"/>
      <c r="AC36" s="27"/>
      <c r="AD36" s="27"/>
      <c r="AE36" s="27"/>
      <c r="AF36" s="27"/>
      <c r="AG36" s="27"/>
      <c r="AH36" s="27"/>
      <c r="AI36" s="27"/>
      <c r="AJ36" s="27"/>
      <c r="AK36" s="27"/>
      <c r="AL36" s="27"/>
      <c r="AM36" s="27"/>
      <c r="AN36" s="27"/>
      <c r="AO36" s="27"/>
      <c r="AP36" s="27"/>
      <c r="AQ36" s="27"/>
      <c r="AR36" s="27"/>
      <c r="AS36" s="27"/>
      <c r="AT36" s="27"/>
      <c r="AU36" s="27"/>
      <c r="AV36" s="27"/>
      <c r="AW36" s="27"/>
      <c r="AX36" s="27"/>
      <c r="AY36" s="27"/>
      <c r="AZ36" s="27"/>
      <c r="BA36" s="27"/>
    </row>
    <row r="37" spans="1:53" s="28" customFormat="1" ht="49.5" customHeight="1" x14ac:dyDescent="0.25">
      <c r="A37" s="106" t="s">
        <v>235</v>
      </c>
      <c r="B37" s="203" t="s">
        <v>232</v>
      </c>
      <c r="C37" s="203" t="s">
        <v>167</v>
      </c>
      <c r="D37" s="203" t="s">
        <v>13</v>
      </c>
      <c r="E37" s="206"/>
      <c r="F37" s="254"/>
      <c r="G37" s="203"/>
      <c r="H37" s="203"/>
      <c r="I37" s="203"/>
      <c r="J37" s="228">
        <f t="shared" ref="J37:J42" si="9">J38</f>
        <v>83.915319999999994</v>
      </c>
      <c r="K37" s="228">
        <f t="shared" ref="K37:L42" si="10">K38</f>
        <v>0</v>
      </c>
      <c r="L37" s="228">
        <f t="shared" si="10"/>
        <v>0</v>
      </c>
      <c r="M37" s="27"/>
      <c r="N37" s="27"/>
      <c r="O37" s="27"/>
      <c r="P37" s="27"/>
      <c r="Q37" s="27"/>
      <c r="R37" s="27"/>
      <c r="S37" s="27"/>
      <c r="T37" s="27"/>
      <c r="U37" s="27"/>
      <c r="V37" s="27"/>
      <c r="W37" s="27"/>
      <c r="X37" s="27"/>
      <c r="Y37" s="27"/>
      <c r="Z37" s="27"/>
      <c r="AA37" s="27"/>
      <c r="AB37" s="27"/>
      <c r="AC37" s="27"/>
      <c r="AD37" s="27"/>
      <c r="AE37" s="27"/>
      <c r="AF37" s="27"/>
      <c r="AG37" s="27"/>
      <c r="AH37" s="27"/>
      <c r="AI37" s="27"/>
      <c r="AJ37" s="27"/>
      <c r="AK37" s="27"/>
      <c r="AL37" s="27"/>
      <c r="AM37" s="27"/>
      <c r="AN37" s="27"/>
      <c r="AO37" s="27"/>
      <c r="AP37" s="27"/>
      <c r="AQ37" s="27"/>
      <c r="AR37" s="27"/>
      <c r="AS37" s="27"/>
      <c r="AT37" s="27"/>
      <c r="AU37" s="27"/>
      <c r="AV37" s="27"/>
      <c r="AW37" s="27"/>
      <c r="AX37" s="27"/>
      <c r="AY37" s="27"/>
      <c r="AZ37" s="27"/>
      <c r="BA37" s="27"/>
    </row>
    <row r="38" spans="1:53" s="28" customFormat="1" ht="21.75" customHeight="1" x14ac:dyDescent="0.25">
      <c r="A38" s="252" t="s">
        <v>52</v>
      </c>
      <c r="B38" s="203" t="s">
        <v>232</v>
      </c>
      <c r="C38" s="203" t="s">
        <v>167</v>
      </c>
      <c r="D38" s="203" t="s">
        <v>13</v>
      </c>
      <c r="E38" s="206" t="s">
        <v>244</v>
      </c>
      <c r="F38" s="254"/>
      <c r="G38" s="203"/>
      <c r="H38" s="203"/>
      <c r="I38" s="203"/>
      <c r="J38" s="228">
        <f t="shared" si="9"/>
        <v>83.915319999999994</v>
      </c>
      <c r="K38" s="228">
        <f t="shared" si="10"/>
        <v>0</v>
      </c>
      <c r="L38" s="228">
        <f t="shared" si="10"/>
        <v>0</v>
      </c>
      <c r="M38" s="27"/>
      <c r="N38" s="27"/>
      <c r="O38" s="27"/>
      <c r="P38" s="27"/>
      <c r="Q38" s="27"/>
      <c r="R38" s="27"/>
      <c r="S38" s="27"/>
      <c r="T38" s="27"/>
      <c r="U38" s="27"/>
      <c r="V38" s="27"/>
      <c r="W38" s="27"/>
      <c r="X38" s="27"/>
      <c r="Y38" s="27"/>
      <c r="Z38" s="27"/>
      <c r="AA38" s="27"/>
      <c r="AB38" s="27"/>
      <c r="AC38" s="27"/>
      <c r="AD38" s="27"/>
      <c r="AE38" s="27"/>
      <c r="AF38" s="27"/>
      <c r="AG38" s="27"/>
      <c r="AH38" s="27"/>
      <c r="AI38" s="27"/>
      <c r="AJ38" s="27"/>
      <c r="AK38" s="27"/>
      <c r="AL38" s="27"/>
      <c r="AM38" s="27"/>
      <c r="AN38" s="27"/>
      <c r="AO38" s="27"/>
      <c r="AP38" s="27"/>
      <c r="AQ38" s="27"/>
      <c r="AR38" s="27"/>
      <c r="AS38" s="27"/>
      <c r="AT38" s="27"/>
      <c r="AU38" s="27"/>
      <c r="AV38" s="27"/>
      <c r="AW38" s="27"/>
      <c r="AX38" s="27"/>
      <c r="AY38" s="27"/>
      <c r="AZ38" s="27"/>
      <c r="BA38" s="27"/>
    </row>
    <row r="39" spans="1:53" s="28" customFormat="1" ht="40.5" customHeight="1" x14ac:dyDescent="0.25">
      <c r="A39" s="252" t="s">
        <v>92</v>
      </c>
      <c r="B39" s="203" t="s">
        <v>232</v>
      </c>
      <c r="C39" s="203" t="s">
        <v>167</v>
      </c>
      <c r="D39" s="203" t="s">
        <v>13</v>
      </c>
      <c r="E39" s="206" t="s">
        <v>244</v>
      </c>
      <c r="F39" s="203" t="s">
        <v>94</v>
      </c>
      <c r="G39" s="203"/>
      <c r="H39" s="203"/>
      <c r="I39" s="203"/>
      <c r="J39" s="228">
        <f t="shared" si="9"/>
        <v>83.915319999999994</v>
      </c>
      <c r="K39" s="228">
        <f t="shared" si="10"/>
        <v>0</v>
      </c>
      <c r="L39" s="228">
        <f t="shared" si="10"/>
        <v>0</v>
      </c>
      <c r="M39" s="27"/>
      <c r="N39" s="27"/>
      <c r="O39" s="27"/>
      <c r="P39" s="27"/>
      <c r="Q39" s="27"/>
      <c r="R39" s="27"/>
      <c r="S39" s="27"/>
      <c r="T39" s="27"/>
      <c r="U39" s="27"/>
      <c r="V39" s="27"/>
      <c r="W39" s="27"/>
      <c r="X39" s="27"/>
      <c r="Y39" s="27"/>
      <c r="Z39" s="27"/>
      <c r="AA39" s="27"/>
      <c r="AB39" s="27"/>
      <c r="AC39" s="27"/>
      <c r="AD39" s="27"/>
      <c r="AE39" s="27"/>
      <c r="AF39" s="27"/>
      <c r="AG39" s="27"/>
      <c r="AH39" s="27"/>
      <c r="AI39" s="27"/>
      <c r="AJ39" s="27"/>
      <c r="AK39" s="27"/>
      <c r="AL39" s="27"/>
      <c r="AM39" s="27"/>
      <c r="AN39" s="27"/>
      <c r="AO39" s="27"/>
      <c r="AP39" s="27"/>
      <c r="AQ39" s="27"/>
      <c r="AR39" s="27"/>
      <c r="AS39" s="27"/>
      <c r="AT39" s="27"/>
      <c r="AU39" s="27"/>
      <c r="AV39" s="27"/>
      <c r="AW39" s="27"/>
      <c r="AX39" s="27"/>
      <c r="AY39" s="27"/>
      <c r="AZ39" s="27"/>
      <c r="BA39" s="27"/>
    </row>
    <row r="40" spans="1:53" s="28" customFormat="1" ht="37.5" customHeight="1" x14ac:dyDescent="0.25">
      <c r="A40" s="252" t="s">
        <v>93</v>
      </c>
      <c r="B40" s="203" t="s">
        <v>232</v>
      </c>
      <c r="C40" s="203" t="s">
        <v>167</v>
      </c>
      <c r="D40" s="203" t="s">
        <v>13</v>
      </c>
      <c r="E40" s="206" t="s">
        <v>244</v>
      </c>
      <c r="F40" s="203" t="s">
        <v>95</v>
      </c>
      <c r="G40" s="203"/>
      <c r="H40" s="203"/>
      <c r="I40" s="203"/>
      <c r="J40" s="228">
        <f t="shared" si="9"/>
        <v>83.915319999999994</v>
      </c>
      <c r="K40" s="228">
        <f t="shared" si="10"/>
        <v>0</v>
      </c>
      <c r="L40" s="228">
        <f t="shared" si="10"/>
        <v>0</v>
      </c>
      <c r="M40" s="27"/>
      <c r="N40" s="27"/>
      <c r="O40" s="27"/>
      <c r="P40" s="27"/>
      <c r="Q40" s="27"/>
      <c r="R40" s="27"/>
      <c r="S40" s="27"/>
      <c r="T40" s="27"/>
      <c r="U40" s="27"/>
      <c r="V40" s="27"/>
      <c r="W40" s="27"/>
      <c r="X40" s="27"/>
      <c r="Y40" s="27"/>
      <c r="Z40" s="27"/>
      <c r="AA40" s="27"/>
      <c r="AB40" s="27"/>
      <c r="AC40" s="27"/>
      <c r="AD40" s="27"/>
      <c r="AE40" s="27"/>
      <c r="AF40" s="27"/>
      <c r="AG40" s="27"/>
      <c r="AH40" s="27"/>
      <c r="AI40" s="27"/>
      <c r="AJ40" s="27"/>
      <c r="AK40" s="27"/>
      <c r="AL40" s="27"/>
      <c r="AM40" s="27"/>
      <c r="AN40" s="27"/>
      <c r="AO40" s="27"/>
      <c r="AP40" s="27"/>
      <c r="AQ40" s="27"/>
      <c r="AR40" s="27"/>
      <c r="AS40" s="27"/>
      <c r="AT40" s="27"/>
      <c r="AU40" s="27"/>
      <c r="AV40" s="27"/>
      <c r="AW40" s="27"/>
      <c r="AX40" s="27"/>
      <c r="AY40" s="27"/>
      <c r="AZ40" s="27"/>
      <c r="BA40" s="27"/>
    </row>
    <row r="41" spans="1:53" s="28" customFormat="1" ht="21.75" customHeight="1" x14ac:dyDescent="0.25">
      <c r="A41" s="255" t="s">
        <v>50</v>
      </c>
      <c r="B41" s="206" t="s">
        <v>232</v>
      </c>
      <c r="C41" s="203" t="s">
        <v>167</v>
      </c>
      <c r="D41" s="203" t="s">
        <v>13</v>
      </c>
      <c r="E41" s="256">
        <v>43010</v>
      </c>
      <c r="F41" s="257">
        <v>240</v>
      </c>
      <c r="G41" s="258" t="s">
        <v>16</v>
      </c>
      <c r="H41" s="259"/>
      <c r="I41" s="259"/>
      <c r="J41" s="228">
        <f t="shared" si="9"/>
        <v>83.915319999999994</v>
      </c>
      <c r="K41" s="228">
        <f t="shared" si="10"/>
        <v>0</v>
      </c>
      <c r="L41" s="228">
        <f t="shared" si="10"/>
        <v>0</v>
      </c>
      <c r="M41" s="27"/>
      <c r="N41" s="27"/>
      <c r="O41" s="27"/>
      <c r="P41" s="27"/>
      <c r="Q41" s="27"/>
      <c r="R41" s="27"/>
      <c r="S41" s="27"/>
      <c r="T41" s="27"/>
      <c r="U41" s="27"/>
      <c r="V41" s="27"/>
      <c r="W41" s="27"/>
      <c r="X41" s="27"/>
      <c r="Y41" s="27"/>
      <c r="Z41" s="27"/>
      <c r="AA41" s="27"/>
      <c r="AB41" s="27"/>
      <c r="AC41" s="27"/>
      <c r="AD41" s="27"/>
      <c r="AE41" s="27"/>
      <c r="AF41" s="27"/>
      <c r="AG41" s="27"/>
      <c r="AH41" s="27"/>
      <c r="AI41" s="27"/>
      <c r="AJ41" s="27"/>
      <c r="AK41" s="27"/>
      <c r="AL41" s="27"/>
      <c r="AM41" s="27"/>
      <c r="AN41" s="27"/>
      <c r="AO41" s="27"/>
      <c r="AP41" s="27"/>
      <c r="AQ41" s="27"/>
      <c r="AR41" s="27"/>
      <c r="AS41" s="27"/>
      <c r="AT41" s="27"/>
      <c r="AU41" s="27"/>
      <c r="AV41" s="27"/>
      <c r="AW41" s="27"/>
      <c r="AX41" s="27"/>
      <c r="AY41" s="27"/>
      <c r="AZ41" s="27"/>
      <c r="BA41" s="27"/>
    </row>
    <row r="42" spans="1:53" s="28" customFormat="1" ht="19.5" customHeight="1" x14ac:dyDescent="0.25">
      <c r="A42" s="260" t="s">
        <v>51</v>
      </c>
      <c r="B42" s="206" t="s">
        <v>232</v>
      </c>
      <c r="C42" s="203" t="s">
        <v>167</v>
      </c>
      <c r="D42" s="203" t="s">
        <v>13</v>
      </c>
      <c r="E42" s="256">
        <v>43010</v>
      </c>
      <c r="F42" s="257">
        <v>240</v>
      </c>
      <c r="G42" s="258" t="s">
        <v>16</v>
      </c>
      <c r="H42" s="259" t="s">
        <v>25</v>
      </c>
      <c r="I42" s="259"/>
      <c r="J42" s="228">
        <f t="shared" si="9"/>
        <v>83.915319999999994</v>
      </c>
      <c r="K42" s="228">
        <f t="shared" si="10"/>
        <v>0</v>
      </c>
      <c r="L42" s="228">
        <f t="shared" si="10"/>
        <v>0</v>
      </c>
      <c r="M42" s="27"/>
      <c r="N42" s="27"/>
      <c r="O42" s="27"/>
      <c r="P42" s="27"/>
      <c r="Q42" s="27"/>
      <c r="R42" s="27"/>
      <c r="S42" s="27"/>
      <c r="T42" s="27"/>
      <c r="U42" s="27"/>
      <c r="V42" s="27"/>
      <c r="W42" s="27"/>
      <c r="X42" s="27"/>
      <c r="Y42" s="27"/>
      <c r="Z42" s="27"/>
      <c r="AA42" s="27"/>
      <c r="AB42" s="27"/>
      <c r="AC42" s="27"/>
      <c r="AD42" s="27"/>
      <c r="AE42" s="27"/>
      <c r="AF42" s="27"/>
      <c r="AG42" s="27"/>
      <c r="AH42" s="27"/>
      <c r="AI42" s="27"/>
      <c r="AJ42" s="27"/>
      <c r="AK42" s="27"/>
      <c r="AL42" s="27"/>
      <c r="AM42" s="27"/>
      <c r="AN42" s="27"/>
      <c r="AO42" s="27"/>
      <c r="AP42" s="27"/>
      <c r="AQ42" s="27"/>
      <c r="AR42" s="27"/>
      <c r="AS42" s="27"/>
      <c r="AT42" s="27"/>
      <c r="AU42" s="27"/>
      <c r="AV42" s="27"/>
      <c r="AW42" s="27"/>
      <c r="AX42" s="27"/>
      <c r="AY42" s="27"/>
      <c r="AZ42" s="27"/>
      <c r="BA42" s="27"/>
    </row>
    <row r="43" spans="1:53" s="28" customFormat="1" ht="49.5" customHeight="1" x14ac:dyDescent="0.25">
      <c r="A43" s="261" t="s">
        <v>153</v>
      </c>
      <c r="B43" s="262" t="s">
        <v>232</v>
      </c>
      <c r="C43" s="263">
        <v>0</v>
      </c>
      <c r="D43" s="210" t="s">
        <v>13</v>
      </c>
      <c r="E43" s="264">
        <v>43010</v>
      </c>
      <c r="F43" s="263">
        <v>240</v>
      </c>
      <c r="G43" s="265" t="s">
        <v>16</v>
      </c>
      <c r="H43" s="266" t="s">
        <v>25</v>
      </c>
      <c r="I43" s="266" t="s">
        <v>190</v>
      </c>
      <c r="J43" s="229">
        <f>'Прил 2'!J104</f>
        <v>83.915319999999994</v>
      </c>
      <c r="K43" s="229">
        <f>'Прил 2'!K104</f>
        <v>0</v>
      </c>
      <c r="L43" s="229">
        <f>'Прил 2'!L104</f>
        <v>0</v>
      </c>
      <c r="M43" s="27"/>
      <c r="N43" s="27"/>
      <c r="O43" s="27"/>
      <c r="P43" s="27"/>
      <c r="Q43" s="27"/>
      <c r="R43" s="27"/>
      <c r="S43" s="27"/>
      <c r="T43" s="27"/>
      <c r="U43" s="27"/>
      <c r="V43" s="27"/>
      <c r="W43" s="27"/>
      <c r="X43" s="27"/>
      <c r="Y43" s="27"/>
      <c r="Z43" s="27"/>
      <c r="AA43" s="27"/>
      <c r="AB43" s="27"/>
      <c r="AC43" s="27"/>
      <c r="AD43" s="27"/>
      <c r="AE43" s="27"/>
      <c r="AF43" s="27"/>
      <c r="AG43" s="27"/>
      <c r="AH43" s="27"/>
      <c r="AI43" s="27"/>
      <c r="AJ43" s="27"/>
      <c r="AK43" s="27"/>
      <c r="AL43" s="27"/>
      <c r="AM43" s="27"/>
      <c r="AN43" s="27"/>
      <c r="AO43" s="27"/>
      <c r="AP43" s="27"/>
      <c r="AQ43" s="27"/>
      <c r="AR43" s="27"/>
      <c r="AS43" s="27"/>
      <c r="AT43" s="27"/>
      <c r="AU43" s="27"/>
      <c r="AV43" s="27"/>
      <c r="AW43" s="27"/>
      <c r="AX43" s="27"/>
      <c r="AY43" s="27"/>
      <c r="AZ43" s="27"/>
      <c r="BA43" s="27"/>
    </row>
    <row r="44" spans="1:53" s="28" customFormat="1" ht="49.5" customHeight="1" x14ac:dyDescent="0.25">
      <c r="A44" s="70" t="s">
        <v>236</v>
      </c>
      <c r="B44" s="206" t="s">
        <v>232</v>
      </c>
      <c r="C44" s="257">
        <v>0</v>
      </c>
      <c r="D44" s="203" t="s">
        <v>25</v>
      </c>
      <c r="E44" s="257"/>
      <c r="F44" s="257"/>
      <c r="G44" s="259"/>
      <c r="H44" s="259"/>
      <c r="I44" s="259"/>
      <c r="J44" s="228">
        <f t="shared" ref="J44:J49" si="11">J45</f>
        <v>28.41048</v>
      </c>
      <c r="K44" s="228">
        <f t="shared" ref="K44:L49" si="12">K45</f>
        <v>0</v>
      </c>
      <c r="L44" s="228">
        <f t="shared" si="12"/>
        <v>0</v>
      </c>
      <c r="M44" s="27"/>
      <c r="N44" s="27"/>
      <c r="O44" s="27"/>
      <c r="P44" s="27"/>
      <c r="Q44" s="27"/>
      <c r="R44" s="27"/>
      <c r="S44" s="27"/>
      <c r="T44" s="27"/>
      <c r="U44" s="27"/>
      <c r="V44" s="27"/>
      <c r="W44" s="27"/>
      <c r="X44" s="27"/>
      <c r="Y44" s="27"/>
      <c r="Z44" s="27"/>
      <c r="AA44" s="27"/>
      <c r="AB44" s="27"/>
      <c r="AC44" s="27"/>
      <c r="AD44" s="27"/>
      <c r="AE44" s="27"/>
      <c r="AF44" s="27"/>
      <c r="AG44" s="27"/>
      <c r="AH44" s="27"/>
      <c r="AI44" s="27"/>
      <c r="AJ44" s="27"/>
      <c r="AK44" s="27"/>
      <c r="AL44" s="27"/>
      <c r="AM44" s="27"/>
      <c r="AN44" s="27"/>
      <c r="AO44" s="27"/>
      <c r="AP44" s="27"/>
      <c r="AQ44" s="27"/>
      <c r="AR44" s="27"/>
      <c r="AS44" s="27"/>
      <c r="AT44" s="27"/>
      <c r="AU44" s="27"/>
      <c r="AV44" s="27"/>
      <c r="AW44" s="27"/>
      <c r="AX44" s="27"/>
      <c r="AY44" s="27"/>
      <c r="AZ44" s="27"/>
      <c r="BA44" s="27"/>
    </row>
    <row r="45" spans="1:53" s="28" customFormat="1" ht="24" customHeight="1" x14ac:dyDescent="0.25">
      <c r="A45" s="252" t="s">
        <v>132</v>
      </c>
      <c r="B45" s="206" t="s">
        <v>232</v>
      </c>
      <c r="C45" s="257">
        <v>0</v>
      </c>
      <c r="D45" s="203" t="s">
        <v>25</v>
      </c>
      <c r="E45" s="206" t="s">
        <v>245</v>
      </c>
      <c r="F45" s="203"/>
      <c r="G45" s="203"/>
      <c r="H45" s="203"/>
      <c r="I45" s="203"/>
      <c r="J45" s="228">
        <f t="shared" si="11"/>
        <v>28.41048</v>
      </c>
      <c r="K45" s="228">
        <f t="shared" si="12"/>
        <v>0</v>
      </c>
      <c r="L45" s="228">
        <f t="shared" si="12"/>
        <v>0</v>
      </c>
      <c r="M45" s="27"/>
      <c r="N45" s="27"/>
      <c r="O45" s="27"/>
      <c r="P45" s="27"/>
      <c r="Q45" s="27"/>
      <c r="R45" s="27"/>
      <c r="S45" s="27"/>
      <c r="T45" s="27"/>
      <c r="U45" s="27"/>
      <c r="V45" s="27"/>
      <c r="W45" s="27"/>
      <c r="X45" s="27"/>
      <c r="Y45" s="27"/>
      <c r="Z45" s="27"/>
      <c r="AA45" s="27"/>
      <c r="AB45" s="27"/>
      <c r="AC45" s="27"/>
      <c r="AD45" s="27"/>
      <c r="AE45" s="27"/>
      <c r="AF45" s="27"/>
      <c r="AG45" s="27"/>
      <c r="AH45" s="27"/>
      <c r="AI45" s="27"/>
      <c r="AJ45" s="27"/>
      <c r="AK45" s="27"/>
      <c r="AL45" s="27"/>
      <c r="AM45" s="27"/>
      <c r="AN45" s="27"/>
      <c r="AO45" s="27"/>
      <c r="AP45" s="27"/>
      <c r="AQ45" s="27"/>
      <c r="AR45" s="27"/>
      <c r="AS45" s="27"/>
      <c r="AT45" s="27"/>
      <c r="AU45" s="27"/>
      <c r="AV45" s="27"/>
      <c r="AW45" s="27"/>
      <c r="AX45" s="27"/>
      <c r="AY45" s="27"/>
      <c r="AZ45" s="27"/>
      <c r="BA45" s="27"/>
    </row>
    <row r="46" spans="1:53" s="28" customFormat="1" ht="38.25" customHeight="1" x14ac:dyDescent="0.25">
      <c r="A46" s="252" t="s">
        <v>92</v>
      </c>
      <c r="B46" s="206" t="s">
        <v>232</v>
      </c>
      <c r="C46" s="257">
        <v>0</v>
      </c>
      <c r="D46" s="203" t="s">
        <v>25</v>
      </c>
      <c r="E46" s="206" t="s">
        <v>245</v>
      </c>
      <c r="F46" s="203" t="s">
        <v>94</v>
      </c>
      <c r="G46" s="203"/>
      <c r="H46" s="203"/>
      <c r="I46" s="203"/>
      <c r="J46" s="228">
        <f t="shared" si="11"/>
        <v>28.41048</v>
      </c>
      <c r="K46" s="228">
        <f t="shared" si="12"/>
        <v>0</v>
      </c>
      <c r="L46" s="228">
        <f t="shared" si="12"/>
        <v>0</v>
      </c>
      <c r="M46" s="27"/>
      <c r="N46" s="27"/>
      <c r="O46" s="27"/>
      <c r="P46" s="27"/>
      <c r="Q46" s="27"/>
      <c r="R46" s="27"/>
      <c r="S46" s="27"/>
      <c r="T46" s="27"/>
      <c r="U46" s="27"/>
      <c r="V46" s="27"/>
      <c r="W46" s="27"/>
      <c r="X46" s="27"/>
      <c r="Y46" s="27"/>
      <c r="Z46" s="27"/>
      <c r="AA46" s="27"/>
      <c r="AB46" s="27"/>
      <c r="AC46" s="27"/>
      <c r="AD46" s="27"/>
      <c r="AE46" s="27"/>
      <c r="AF46" s="27"/>
      <c r="AG46" s="27"/>
      <c r="AH46" s="27"/>
      <c r="AI46" s="27"/>
      <c r="AJ46" s="27"/>
      <c r="AK46" s="27"/>
      <c r="AL46" s="27"/>
      <c r="AM46" s="27"/>
      <c r="AN46" s="27"/>
      <c r="AO46" s="27"/>
      <c r="AP46" s="27"/>
      <c r="AQ46" s="27"/>
      <c r="AR46" s="27"/>
      <c r="AS46" s="27"/>
      <c r="AT46" s="27"/>
      <c r="AU46" s="27"/>
      <c r="AV46" s="27"/>
      <c r="AW46" s="27"/>
      <c r="AX46" s="27"/>
      <c r="AY46" s="27"/>
      <c r="AZ46" s="27"/>
      <c r="BA46" s="27"/>
    </row>
    <row r="47" spans="1:53" s="28" customFormat="1" ht="39" customHeight="1" x14ac:dyDescent="0.25">
      <c r="A47" s="252" t="s">
        <v>93</v>
      </c>
      <c r="B47" s="206" t="s">
        <v>232</v>
      </c>
      <c r="C47" s="257">
        <v>0</v>
      </c>
      <c r="D47" s="203" t="s">
        <v>25</v>
      </c>
      <c r="E47" s="206" t="s">
        <v>245</v>
      </c>
      <c r="F47" s="203" t="s">
        <v>95</v>
      </c>
      <c r="G47" s="203"/>
      <c r="H47" s="203"/>
      <c r="I47" s="203"/>
      <c r="J47" s="228">
        <f t="shared" si="11"/>
        <v>28.41048</v>
      </c>
      <c r="K47" s="228">
        <f t="shared" si="12"/>
        <v>0</v>
      </c>
      <c r="L47" s="228">
        <f t="shared" si="12"/>
        <v>0</v>
      </c>
      <c r="M47" s="27"/>
      <c r="N47" s="27"/>
      <c r="O47" s="27"/>
      <c r="P47" s="27"/>
      <c r="Q47" s="27"/>
      <c r="R47" s="27"/>
      <c r="S47" s="27"/>
      <c r="T47" s="27"/>
      <c r="U47" s="27"/>
      <c r="V47" s="27"/>
      <c r="W47" s="27"/>
      <c r="X47" s="27"/>
      <c r="Y47" s="27"/>
      <c r="Z47" s="27"/>
      <c r="AA47" s="27"/>
      <c r="AB47" s="27"/>
      <c r="AC47" s="27"/>
      <c r="AD47" s="27"/>
      <c r="AE47" s="27"/>
      <c r="AF47" s="27"/>
      <c r="AG47" s="27"/>
      <c r="AH47" s="27"/>
      <c r="AI47" s="27"/>
      <c r="AJ47" s="27"/>
      <c r="AK47" s="27"/>
      <c r="AL47" s="27"/>
      <c r="AM47" s="27"/>
      <c r="AN47" s="27"/>
      <c r="AO47" s="27"/>
      <c r="AP47" s="27"/>
      <c r="AQ47" s="27"/>
      <c r="AR47" s="27"/>
      <c r="AS47" s="27"/>
      <c r="AT47" s="27"/>
      <c r="AU47" s="27"/>
      <c r="AV47" s="27"/>
      <c r="AW47" s="27"/>
      <c r="AX47" s="27"/>
      <c r="AY47" s="27"/>
      <c r="AZ47" s="27"/>
      <c r="BA47" s="27"/>
    </row>
    <row r="48" spans="1:53" s="28" customFormat="1" ht="20.25" customHeight="1" x14ac:dyDescent="0.25">
      <c r="A48" s="255" t="s">
        <v>50</v>
      </c>
      <c r="B48" s="206" t="s">
        <v>232</v>
      </c>
      <c r="C48" s="257">
        <v>0</v>
      </c>
      <c r="D48" s="203" t="s">
        <v>25</v>
      </c>
      <c r="E48" s="206" t="s">
        <v>245</v>
      </c>
      <c r="F48" s="257">
        <v>240</v>
      </c>
      <c r="G48" s="258" t="s">
        <v>16</v>
      </c>
      <c r="H48" s="259"/>
      <c r="I48" s="259"/>
      <c r="J48" s="228">
        <f t="shared" si="11"/>
        <v>28.41048</v>
      </c>
      <c r="K48" s="228">
        <f t="shared" si="12"/>
        <v>0</v>
      </c>
      <c r="L48" s="228">
        <f t="shared" si="12"/>
        <v>0</v>
      </c>
      <c r="M48" s="27"/>
      <c r="N48" s="27"/>
      <c r="O48" s="27"/>
      <c r="P48" s="27"/>
      <c r="Q48" s="27"/>
      <c r="R48" s="27"/>
      <c r="S48" s="27"/>
      <c r="T48" s="27"/>
      <c r="U48" s="27"/>
      <c r="V48" s="27"/>
      <c r="W48" s="27"/>
      <c r="X48" s="27"/>
      <c r="Y48" s="27"/>
      <c r="Z48" s="27"/>
      <c r="AA48" s="27"/>
      <c r="AB48" s="27"/>
      <c r="AC48" s="27"/>
      <c r="AD48" s="27"/>
      <c r="AE48" s="27"/>
      <c r="AF48" s="27"/>
      <c r="AG48" s="27"/>
      <c r="AH48" s="27"/>
      <c r="AI48" s="27"/>
      <c r="AJ48" s="27"/>
      <c r="AK48" s="27"/>
      <c r="AL48" s="27"/>
      <c r="AM48" s="27"/>
      <c r="AN48" s="27"/>
      <c r="AO48" s="27"/>
      <c r="AP48" s="27"/>
      <c r="AQ48" s="27"/>
      <c r="AR48" s="27"/>
      <c r="AS48" s="27"/>
      <c r="AT48" s="27"/>
      <c r="AU48" s="27"/>
      <c r="AV48" s="27"/>
      <c r="AW48" s="27"/>
      <c r="AX48" s="27"/>
      <c r="AY48" s="27"/>
      <c r="AZ48" s="27"/>
      <c r="BA48" s="27"/>
    </row>
    <row r="49" spans="1:53" s="28" customFormat="1" ht="20.25" customHeight="1" x14ac:dyDescent="0.25">
      <c r="A49" s="260" t="s">
        <v>51</v>
      </c>
      <c r="B49" s="206" t="s">
        <v>232</v>
      </c>
      <c r="C49" s="257">
        <v>0</v>
      </c>
      <c r="D49" s="203" t="s">
        <v>25</v>
      </c>
      <c r="E49" s="256">
        <v>43040</v>
      </c>
      <c r="F49" s="257">
        <v>240</v>
      </c>
      <c r="G49" s="258" t="s">
        <v>16</v>
      </c>
      <c r="H49" s="259" t="s">
        <v>25</v>
      </c>
      <c r="I49" s="259"/>
      <c r="J49" s="228">
        <f t="shared" si="11"/>
        <v>28.41048</v>
      </c>
      <c r="K49" s="228">
        <f t="shared" si="12"/>
        <v>0</v>
      </c>
      <c r="L49" s="228">
        <f t="shared" si="12"/>
        <v>0</v>
      </c>
      <c r="M49" s="27"/>
      <c r="N49" s="27"/>
      <c r="O49" s="27"/>
      <c r="P49" s="27"/>
      <c r="Q49" s="27"/>
      <c r="R49" s="27"/>
      <c r="S49" s="27"/>
      <c r="T49" s="27"/>
      <c r="U49" s="27"/>
      <c r="V49" s="27"/>
      <c r="W49" s="27"/>
      <c r="X49" s="27"/>
      <c r="Y49" s="27"/>
      <c r="Z49" s="27"/>
      <c r="AA49" s="27"/>
      <c r="AB49" s="27"/>
      <c r="AC49" s="27"/>
      <c r="AD49" s="27"/>
      <c r="AE49" s="27"/>
      <c r="AF49" s="27"/>
      <c r="AG49" s="27"/>
      <c r="AH49" s="27"/>
      <c r="AI49" s="27"/>
      <c r="AJ49" s="27"/>
      <c r="AK49" s="27"/>
      <c r="AL49" s="27"/>
      <c r="AM49" s="27"/>
      <c r="AN49" s="27"/>
      <c r="AO49" s="27"/>
      <c r="AP49" s="27"/>
      <c r="AQ49" s="27"/>
      <c r="AR49" s="27"/>
      <c r="AS49" s="27"/>
      <c r="AT49" s="27"/>
      <c r="AU49" s="27"/>
      <c r="AV49" s="27"/>
      <c r="AW49" s="27"/>
      <c r="AX49" s="27"/>
      <c r="AY49" s="27"/>
      <c r="AZ49" s="27"/>
      <c r="BA49" s="27"/>
    </row>
    <row r="50" spans="1:53" s="28" customFormat="1" ht="49.5" customHeight="1" x14ac:dyDescent="0.25">
      <c r="A50" s="261" t="s">
        <v>153</v>
      </c>
      <c r="B50" s="262" t="s">
        <v>232</v>
      </c>
      <c r="C50" s="263">
        <v>0</v>
      </c>
      <c r="D50" s="210" t="s">
        <v>25</v>
      </c>
      <c r="E50" s="264">
        <v>43040</v>
      </c>
      <c r="F50" s="263">
        <v>240</v>
      </c>
      <c r="G50" s="265" t="s">
        <v>16</v>
      </c>
      <c r="H50" s="266" t="s">
        <v>25</v>
      </c>
      <c r="I50" s="266" t="s">
        <v>190</v>
      </c>
      <c r="J50" s="229">
        <f>'Прил 2'!J108</f>
        <v>28.41048</v>
      </c>
      <c r="K50" s="229">
        <f>'Прил 2'!K108</f>
        <v>0</v>
      </c>
      <c r="L50" s="229">
        <f>'Прил 2'!L108</f>
        <v>0</v>
      </c>
      <c r="M50" s="27"/>
      <c r="N50" s="27"/>
      <c r="O50" s="27"/>
      <c r="P50" s="27"/>
      <c r="Q50" s="27"/>
      <c r="R50" s="27"/>
      <c r="S50" s="27"/>
      <c r="T50" s="27"/>
      <c r="U50" s="27"/>
      <c r="V50" s="27"/>
      <c r="W50" s="27"/>
      <c r="X50" s="27"/>
      <c r="Y50" s="27"/>
      <c r="Z50" s="27"/>
      <c r="AA50" s="27"/>
      <c r="AB50" s="27"/>
      <c r="AC50" s="27"/>
      <c r="AD50" s="27"/>
      <c r="AE50" s="27"/>
      <c r="AF50" s="27"/>
      <c r="AG50" s="27"/>
      <c r="AH50" s="27"/>
      <c r="AI50" s="27"/>
      <c r="AJ50" s="27"/>
      <c r="AK50" s="27"/>
      <c r="AL50" s="27"/>
      <c r="AM50" s="27"/>
      <c r="AN50" s="27"/>
      <c r="AO50" s="27"/>
      <c r="AP50" s="27"/>
      <c r="AQ50" s="27"/>
      <c r="AR50" s="27"/>
      <c r="AS50" s="27"/>
      <c r="AT50" s="27"/>
      <c r="AU50" s="27"/>
      <c r="AV50" s="27"/>
      <c r="AW50" s="27"/>
      <c r="AX50" s="27"/>
      <c r="AY50" s="27"/>
      <c r="AZ50" s="27"/>
      <c r="BA50" s="27"/>
    </row>
    <row r="51" spans="1:53" s="28" customFormat="1" ht="49.5" customHeight="1" x14ac:dyDescent="0.25">
      <c r="A51" s="106" t="s">
        <v>237</v>
      </c>
      <c r="B51" s="206" t="s">
        <v>232</v>
      </c>
      <c r="C51" s="257">
        <v>0</v>
      </c>
      <c r="D51" s="203" t="s">
        <v>14</v>
      </c>
      <c r="E51" s="257"/>
      <c r="F51" s="257"/>
      <c r="G51" s="259"/>
      <c r="H51" s="259"/>
      <c r="I51" s="259"/>
      <c r="J51" s="228">
        <f t="shared" ref="J51:J56" si="13">J52</f>
        <v>15.7</v>
      </c>
      <c r="K51" s="228">
        <f t="shared" ref="K51:L56" si="14">K52</f>
        <v>0</v>
      </c>
      <c r="L51" s="228">
        <f t="shared" si="14"/>
        <v>0</v>
      </c>
      <c r="M51" s="27"/>
      <c r="N51" s="27"/>
      <c r="O51" s="27"/>
      <c r="P51" s="27"/>
      <c r="Q51" s="27"/>
      <c r="R51" s="27"/>
      <c r="S51" s="27"/>
      <c r="T51" s="27"/>
      <c r="U51" s="27"/>
      <c r="V51" s="27"/>
      <c r="W51" s="27"/>
      <c r="X51" s="27"/>
      <c r="Y51" s="27"/>
      <c r="Z51" s="27"/>
      <c r="AA51" s="27"/>
      <c r="AB51" s="27"/>
      <c r="AC51" s="27"/>
      <c r="AD51" s="27"/>
      <c r="AE51" s="27"/>
      <c r="AF51" s="27"/>
      <c r="AG51" s="27"/>
      <c r="AH51" s="27"/>
      <c r="AI51" s="27"/>
      <c r="AJ51" s="27"/>
      <c r="AK51" s="27"/>
      <c r="AL51" s="27"/>
      <c r="AM51" s="27"/>
      <c r="AN51" s="27"/>
      <c r="AO51" s="27"/>
      <c r="AP51" s="27"/>
      <c r="AQ51" s="27"/>
      <c r="AR51" s="27"/>
      <c r="AS51" s="27"/>
      <c r="AT51" s="27"/>
      <c r="AU51" s="27"/>
      <c r="AV51" s="27"/>
      <c r="AW51" s="27"/>
      <c r="AX51" s="27"/>
      <c r="AY51" s="27"/>
      <c r="AZ51" s="27"/>
      <c r="BA51" s="27"/>
    </row>
    <row r="52" spans="1:53" s="28" customFormat="1" ht="36" customHeight="1" x14ac:dyDescent="0.25">
      <c r="A52" s="106" t="s">
        <v>233</v>
      </c>
      <c r="B52" s="206" t="s">
        <v>232</v>
      </c>
      <c r="C52" s="257">
        <v>0</v>
      </c>
      <c r="D52" s="203" t="s">
        <v>14</v>
      </c>
      <c r="E52" s="257">
        <v>44206</v>
      </c>
      <c r="F52" s="257"/>
      <c r="G52" s="259"/>
      <c r="H52" s="259"/>
      <c r="I52" s="259"/>
      <c r="J52" s="228">
        <f t="shared" si="13"/>
        <v>15.7</v>
      </c>
      <c r="K52" s="228">
        <f t="shared" si="14"/>
        <v>0</v>
      </c>
      <c r="L52" s="228">
        <f t="shared" si="14"/>
        <v>0</v>
      </c>
      <c r="M52" s="27"/>
      <c r="N52" s="27"/>
      <c r="O52" s="27"/>
      <c r="P52" s="27"/>
      <c r="Q52" s="27"/>
      <c r="R52" s="27"/>
      <c r="S52" s="27"/>
      <c r="T52" s="27"/>
      <c r="U52" s="27"/>
      <c r="V52" s="27"/>
      <c r="W52" s="27"/>
      <c r="X52" s="27"/>
      <c r="Y52" s="27"/>
      <c r="Z52" s="27"/>
      <c r="AA52" s="27"/>
      <c r="AB52" s="27"/>
      <c r="AC52" s="27"/>
      <c r="AD52" s="27"/>
      <c r="AE52" s="27"/>
      <c r="AF52" s="27"/>
      <c r="AG52" s="27"/>
      <c r="AH52" s="27"/>
      <c r="AI52" s="27"/>
      <c r="AJ52" s="27"/>
      <c r="AK52" s="27"/>
      <c r="AL52" s="27"/>
      <c r="AM52" s="27"/>
      <c r="AN52" s="27"/>
      <c r="AO52" s="27"/>
      <c r="AP52" s="27"/>
      <c r="AQ52" s="27"/>
      <c r="AR52" s="27"/>
      <c r="AS52" s="27"/>
      <c r="AT52" s="27"/>
      <c r="AU52" s="27"/>
      <c r="AV52" s="27"/>
      <c r="AW52" s="27"/>
      <c r="AX52" s="27"/>
      <c r="AY52" s="27"/>
      <c r="AZ52" s="27"/>
      <c r="BA52" s="27"/>
    </row>
    <row r="53" spans="1:53" s="28" customFormat="1" ht="36.75" customHeight="1" x14ac:dyDescent="0.25">
      <c r="A53" s="252" t="s">
        <v>92</v>
      </c>
      <c r="B53" s="206" t="s">
        <v>232</v>
      </c>
      <c r="C53" s="257">
        <v>0</v>
      </c>
      <c r="D53" s="203" t="s">
        <v>14</v>
      </c>
      <c r="E53" s="206" t="s">
        <v>246</v>
      </c>
      <c r="F53" s="203" t="s">
        <v>94</v>
      </c>
      <c r="G53" s="203"/>
      <c r="H53" s="203"/>
      <c r="I53" s="203"/>
      <c r="J53" s="228">
        <f t="shared" si="13"/>
        <v>15.7</v>
      </c>
      <c r="K53" s="228">
        <f t="shared" si="14"/>
        <v>0</v>
      </c>
      <c r="L53" s="228">
        <f t="shared" si="14"/>
        <v>0</v>
      </c>
      <c r="M53" s="27"/>
      <c r="N53" s="27"/>
      <c r="O53" s="27"/>
      <c r="P53" s="27"/>
      <c r="Q53" s="27"/>
      <c r="R53" s="27"/>
      <c r="S53" s="27"/>
      <c r="T53" s="27"/>
      <c r="U53" s="27"/>
      <c r="V53" s="27"/>
      <c r="W53" s="27"/>
      <c r="X53" s="27"/>
      <c r="Y53" s="27"/>
      <c r="Z53" s="27"/>
      <c r="AA53" s="27"/>
      <c r="AB53" s="27"/>
      <c r="AC53" s="27"/>
      <c r="AD53" s="27"/>
      <c r="AE53" s="27"/>
      <c r="AF53" s="27"/>
      <c r="AG53" s="27"/>
      <c r="AH53" s="27"/>
      <c r="AI53" s="27"/>
      <c r="AJ53" s="27"/>
      <c r="AK53" s="27"/>
      <c r="AL53" s="27"/>
      <c r="AM53" s="27"/>
      <c r="AN53" s="27"/>
      <c r="AO53" s="27"/>
      <c r="AP53" s="27"/>
      <c r="AQ53" s="27"/>
      <c r="AR53" s="27"/>
      <c r="AS53" s="27"/>
      <c r="AT53" s="27"/>
      <c r="AU53" s="27"/>
      <c r="AV53" s="27"/>
      <c r="AW53" s="27"/>
      <c r="AX53" s="27"/>
      <c r="AY53" s="27"/>
      <c r="AZ53" s="27"/>
      <c r="BA53" s="27"/>
    </row>
    <row r="54" spans="1:53" s="28" customFormat="1" ht="39" customHeight="1" x14ac:dyDescent="0.25">
      <c r="A54" s="252" t="s">
        <v>93</v>
      </c>
      <c r="B54" s="206" t="s">
        <v>232</v>
      </c>
      <c r="C54" s="257">
        <v>0</v>
      </c>
      <c r="D54" s="203" t="s">
        <v>14</v>
      </c>
      <c r="E54" s="206" t="s">
        <v>246</v>
      </c>
      <c r="F54" s="203" t="s">
        <v>95</v>
      </c>
      <c r="G54" s="203"/>
      <c r="H54" s="203"/>
      <c r="I54" s="203"/>
      <c r="J54" s="228">
        <f t="shared" si="13"/>
        <v>15.7</v>
      </c>
      <c r="K54" s="228">
        <f t="shared" si="14"/>
        <v>0</v>
      </c>
      <c r="L54" s="228">
        <f t="shared" si="14"/>
        <v>0</v>
      </c>
      <c r="M54" s="27"/>
      <c r="N54" s="27"/>
      <c r="O54" s="27"/>
      <c r="P54" s="27"/>
      <c r="Q54" s="27"/>
      <c r="R54" s="27"/>
      <c r="S54" s="27"/>
      <c r="T54" s="27"/>
      <c r="U54" s="27"/>
      <c r="V54" s="27"/>
      <c r="W54" s="27"/>
      <c r="X54" s="27"/>
      <c r="Y54" s="27"/>
      <c r="Z54" s="27"/>
      <c r="AA54" s="27"/>
      <c r="AB54" s="27"/>
      <c r="AC54" s="27"/>
      <c r="AD54" s="27"/>
      <c r="AE54" s="27"/>
      <c r="AF54" s="27"/>
      <c r="AG54" s="27"/>
      <c r="AH54" s="27"/>
      <c r="AI54" s="27"/>
      <c r="AJ54" s="27"/>
      <c r="AK54" s="27"/>
      <c r="AL54" s="27"/>
      <c r="AM54" s="27"/>
      <c r="AN54" s="27"/>
      <c r="AO54" s="27"/>
      <c r="AP54" s="27"/>
      <c r="AQ54" s="27"/>
      <c r="AR54" s="27"/>
      <c r="AS54" s="27"/>
      <c r="AT54" s="27"/>
      <c r="AU54" s="27"/>
      <c r="AV54" s="27"/>
      <c r="AW54" s="27"/>
      <c r="AX54" s="27"/>
      <c r="AY54" s="27"/>
      <c r="AZ54" s="27"/>
      <c r="BA54" s="27"/>
    </row>
    <row r="55" spans="1:53" s="28" customFormat="1" ht="19.5" customHeight="1" x14ac:dyDescent="0.25">
      <c r="A55" s="255" t="s">
        <v>50</v>
      </c>
      <c r="B55" s="206" t="s">
        <v>232</v>
      </c>
      <c r="C55" s="257">
        <v>0</v>
      </c>
      <c r="D55" s="203" t="s">
        <v>14</v>
      </c>
      <c r="E55" s="206" t="s">
        <v>246</v>
      </c>
      <c r="F55" s="257">
        <v>240</v>
      </c>
      <c r="G55" s="258" t="s">
        <v>16</v>
      </c>
      <c r="H55" s="259"/>
      <c r="I55" s="259"/>
      <c r="J55" s="228">
        <f t="shared" si="13"/>
        <v>15.7</v>
      </c>
      <c r="K55" s="228">
        <f t="shared" si="14"/>
        <v>0</v>
      </c>
      <c r="L55" s="228">
        <f t="shared" si="14"/>
        <v>0</v>
      </c>
      <c r="M55" s="27"/>
      <c r="N55" s="27"/>
      <c r="O55" s="27"/>
      <c r="P55" s="27"/>
      <c r="Q55" s="27"/>
      <c r="R55" s="27"/>
      <c r="S55" s="27"/>
      <c r="T55" s="27"/>
      <c r="U55" s="27"/>
      <c r="V55" s="27"/>
      <c r="W55" s="27"/>
      <c r="X55" s="27"/>
      <c r="Y55" s="27"/>
      <c r="Z55" s="27"/>
      <c r="AA55" s="27"/>
      <c r="AB55" s="27"/>
      <c r="AC55" s="27"/>
      <c r="AD55" s="27"/>
      <c r="AE55" s="27"/>
      <c r="AF55" s="27"/>
      <c r="AG55" s="27"/>
      <c r="AH55" s="27"/>
      <c r="AI55" s="27"/>
      <c r="AJ55" s="27"/>
      <c r="AK55" s="27"/>
      <c r="AL55" s="27"/>
      <c r="AM55" s="27"/>
      <c r="AN55" s="27"/>
      <c r="AO55" s="27"/>
      <c r="AP55" s="27"/>
      <c r="AQ55" s="27"/>
      <c r="AR55" s="27"/>
      <c r="AS55" s="27"/>
      <c r="AT55" s="27"/>
      <c r="AU55" s="27"/>
      <c r="AV55" s="27"/>
      <c r="AW55" s="27"/>
      <c r="AX55" s="27"/>
      <c r="AY55" s="27"/>
      <c r="AZ55" s="27"/>
      <c r="BA55" s="27"/>
    </row>
    <row r="56" spans="1:53" s="28" customFormat="1" ht="24.75" customHeight="1" x14ac:dyDescent="0.25">
      <c r="A56" s="260" t="s">
        <v>51</v>
      </c>
      <c r="B56" s="206" t="s">
        <v>232</v>
      </c>
      <c r="C56" s="257">
        <v>0</v>
      </c>
      <c r="D56" s="203" t="s">
        <v>14</v>
      </c>
      <c r="E56" s="256">
        <v>44206</v>
      </c>
      <c r="F56" s="257">
        <v>240</v>
      </c>
      <c r="G56" s="258" t="s">
        <v>16</v>
      </c>
      <c r="H56" s="259" t="s">
        <v>25</v>
      </c>
      <c r="I56" s="259"/>
      <c r="J56" s="228">
        <f t="shared" si="13"/>
        <v>15.7</v>
      </c>
      <c r="K56" s="228">
        <f t="shared" si="14"/>
        <v>0</v>
      </c>
      <c r="L56" s="228">
        <f t="shared" si="14"/>
        <v>0</v>
      </c>
      <c r="M56" s="27"/>
      <c r="N56" s="27"/>
      <c r="O56" s="27"/>
      <c r="P56" s="27"/>
      <c r="Q56" s="27"/>
      <c r="R56" s="27"/>
      <c r="S56" s="27"/>
      <c r="T56" s="27"/>
      <c r="U56" s="27"/>
      <c r="V56" s="27"/>
      <c r="W56" s="27"/>
      <c r="X56" s="27"/>
      <c r="Y56" s="27"/>
      <c r="Z56" s="27"/>
      <c r="AA56" s="27"/>
      <c r="AB56" s="27"/>
      <c r="AC56" s="27"/>
      <c r="AD56" s="27"/>
      <c r="AE56" s="27"/>
      <c r="AF56" s="27"/>
      <c r="AG56" s="27"/>
      <c r="AH56" s="27"/>
      <c r="AI56" s="27"/>
      <c r="AJ56" s="27"/>
      <c r="AK56" s="27"/>
      <c r="AL56" s="27"/>
      <c r="AM56" s="27"/>
      <c r="AN56" s="27"/>
      <c r="AO56" s="27"/>
      <c r="AP56" s="27"/>
      <c r="AQ56" s="27"/>
      <c r="AR56" s="27"/>
      <c r="AS56" s="27"/>
      <c r="AT56" s="27"/>
      <c r="AU56" s="27"/>
      <c r="AV56" s="27"/>
      <c r="AW56" s="27"/>
      <c r="AX56" s="27"/>
      <c r="AY56" s="27"/>
      <c r="AZ56" s="27"/>
      <c r="BA56" s="27"/>
    </row>
    <row r="57" spans="1:53" s="28" customFormat="1" ht="49.5" customHeight="1" x14ac:dyDescent="0.25">
      <c r="A57" s="261" t="s">
        <v>153</v>
      </c>
      <c r="B57" s="262" t="s">
        <v>232</v>
      </c>
      <c r="C57" s="263">
        <v>0</v>
      </c>
      <c r="D57" s="210" t="s">
        <v>14</v>
      </c>
      <c r="E57" s="264">
        <v>44206</v>
      </c>
      <c r="F57" s="263">
        <v>240</v>
      </c>
      <c r="G57" s="265" t="s">
        <v>16</v>
      </c>
      <c r="H57" s="266" t="s">
        <v>25</v>
      </c>
      <c r="I57" s="266" t="s">
        <v>190</v>
      </c>
      <c r="J57" s="229">
        <f>'Прил 2'!J112</f>
        <v>15.7</v>
      </c>
      <c r="K57" s="229">
        <f>'Прил 2'!K112</f>
        <v>0</v>
      </c>
      <c r="L57" s="229">
        <f>'Прил 2'!L112</f>
        <v>0</v>
      </c>
      <c r="M57" s="27"/>
      <c r="N57" s="27"/>
      <c r="O57" s="27"/>
      <c r="P57" s="27"/>
      <c r="Q57" s="27"/>
      <c r="R57" s="27"/>
      <c r="S57" s="27"/>
      <c r="T57" s="27"/>
      <c r="U57" s="27"/>
      <c r="V57" s="27"/>
      <c r="W57" s="27"/>
      <c r="X57" s="27"/>
      <c r="Y57" s="27"/>
      <c r="Z57" s="27"/>
      <c r="AA57" s="27"/>
      <c r="AB57" s="27"/>
      <c r="AC57" s="27"/>
      <c r="AD57" s="27"/>
      <c r="AE57" s="27"/>
      <c r="AF57" s="27"/>
      <c r="AG57" s="27"/>
      <c r="AH57" s="27"/>
      <c r="AI57" s="27"/>
      <c r="AJ57" s="27"/>
      <c r="AK57" s="27"/>
      <c r="AL57" s="27"/>
      <c r="AM57" s="27"/>
      <c r="AN57" s="27"/>
      <c r="AO57" s="27"/>
      <c r="AP57" s="27"/>
      <c r="AQ57" s="27"/>
      <c r="AR57" s="27"/>
      <c r="AS57" s="27"/>
      <c r="AT57" s="27"/>
      <c r="AU57" s="27"/>
      <c r="AV57" s="27"/>
      <c r="AW57" s="27"/>
      <c r="AX57" s="27"/>
      <c r="AY57" s="27"/>
      <c r="AZ57" s="27"/>
      <c r="BA57" s="27"/>
    </row>
    <row r="58" spans="1:53" s="28" customFormat="1" ht="67.5" customHeight="1" x14ac:dyDescent="0.25">
      <c r="A58" s="70" t="s">
        <v>196</v>
      </c>
      <c r="B58" s="5" t="s">
        <v>193</v>
      </c>
      <c r="C58" s="65"/>
      <c r="D58" s="65"/>
      <c r="E58" s="65"/>
      <c r="F58" s="84"/>
      <c r="G58" s="88"/>
      <c r="H58" s="88"/>
      <c r="I58" s="88"/>
      <c r="J58" s="228">
        <f t="shared" ref="J58:J63" si="15">J59</f>
        <v>0.5</v>
      </c>
      <c r="K58" s="228">
        <f t="shared" ref="K58:L63" si="16">K59</f>
        <v>0.5</v>
      </c>
      <c r="L58" s="228">
        <f t="shared" si="16"/>
        <v>0</v>
      </c>
      <c r="M58" s="27"/>
      <c r="N58" s="27"/>
      <c r="O58" s="27"/>
      <c r="P58" s="27"/>
      <c r="Q58" s="27"/>
      <c r="R58" s="27"/>
      <c r="S58" s="27"/>
      <c r="T58" s="27"/>
      <c r="U58" s="27"/>
      <c r="V58" s="27"/>
      <c r="W58" s="27"/>
      <c r="X58" s="27"/>
      <c r="Y58" s="27"/>
      <c r="Z58" s="27"/>
      <c r="AA58" s="27"/>
      <c r="AB58" s="27"/>
      <c r="AC58" s="27"/>
      <c r="AD58" s="27"/>
      <c r="AE58" s="27"/>
      <c r="AF58" s="27"/>
      <c r="AG58" s="27"/>
      <c r="AH58" s="27"/>
      <c r="AI58" s="27"/>
      <c r="AJ58" s="27"/>
      <c r="AK58" s="27"/>
      <c r="AL58" s="27"/>
      <c r="AM58" s="27"/>
      <c r="AN58" s="27"/>
      <c r="AO58" s="27"/>
      <c r="AP58" s="27"/>
      <c r="AQ58" s="27"/>
      <c r="AR58" s="27"/>
      <c r="AS58" s="27"/>
      <c r="AT58" s="27"/>
      <c r="AU58" s="27"/>
      <c r="AV58" s="27"/>
      <c r="AW58" s="27"/>
      <c r="AX58" s="27"/>
      <c r="AY58" s="27"/>
      <c r="AZ58" s="27"/>
      <c r="BA58" s="27"/>
    </row>
    <row r="59" spans="1:53" s="28" customFormat="1" ht="33" customHeight="1" x14ac:dyDescent="0.25">
      <c r="A59" s="70" t="s">
        <v>194</v>
      </c>
      <c r="B59" s="5" t="s">
        <v>193</v>
      </c>
      <c r="C59" s="65" t="s">
        <v>167</v>
      </c>
      <c r="D59" s="65" t="s">
        <v>167</v>
      </c>
      <c r="E59" s="65" t="s">
        <v>195</v>
      </c>
      <c r="F59" s="84"/>
      <c r="G59" s="88"/>
      <c r="H59" s="88"/>
      <c r="I59" s="88"/>
      <c r="J59" s="228">
        <f t="shared" si="15"/>
        <v>0.5</v>
      </c>
      <c r="K59" s="228">
        <f t="shared" si="16"/>
        <v>0.5</v>
      </c>
      <c r="L59" s="228">
        <f t="shared" si="16"/>
        <v>0</v>
      </c>
      <c r="M59" s="27"/>
      <c r="N59" s="27"/>
      <c r="O59" s="27"/>
      <c r="P59" s="27"/>
      <c r="Q59" s="27"/>
      <c r="R59" s="27"/>
      <c r="S59" s="27"/>
      <c r="T59" s="27"/>
      <c r="U59" s="27"/>
      <c r="V59" s="27"/>
      <c r="W59" s="27"/>
      <c r="X59" s="27"/>
      <c r="Y59" s="27"/>
      <c r="Z59" s="27"/>
      <c r="AA59" s="27"/>
      <c r="AB59" s="27"/>
      <c r="AC59" s="27"/>
      <c r="AD59" s="27"/>
      <c r="AE59" s="27"/>
      <c r="AF59" s="27"/>
      <c r="AG59" s="27"/>
      <c r="AH59" s="27"/>
      <c r="AI59" s="27"/>
      <c r="AJ59" s="27"/>
      <c r="AK59" s="27"/>
      <c r="AL59" s="27"/>
      <c r="AM59" s="27"/>
      <c r="AN59" s="27"/>
      <c r="AO59" s="27"/>
      <c r="AP59" s="27"/>
      <c r="AQ59" s="27"/>
      <c r="AR59" s="27"/>
      <c r="AS59" s="27"/>
      <c r="AT59" s="27"/>
      <c r="AU59" s="27"/>
      <c r="AV59" s="27"/>
      <c r="AW59" s="27"/>
      <c r="AX59" s="27"/>
      <c r="AY59" s="27"/>
      <c r="AZ59" s="27"/>
      <c r="BA59" s="27"/>
    </row>
    <row r="60" spans="1:53" s="28" customFormat="1" ht="34.5" customHeight="1" x14ac:dyDescent="0.25">
      <c r="A60" s="70" t="s">
        <v>92</v>
      </c>
      <c r="B60" s="5" t="s">
        <v>193</v>
      </c>
      <c r="C60" s="5" t="s">
        <v>167</v>
      </c>
      <c r="D60" s="5" t="s">
        <v>32</v>
      </c>
      <c r="E60" s="5" t="s">
        <v>195</v>
      </c>
      <c r="F60" s="5" t="s">
        <v>94</v>
      </c>
      <c r="G60" s="88"/>
      <c r="H60" s="88"/>
      <c r="I60" s="88"/>
      <c r="J60" s="228">
        <f t="shared" si="15"/>
        <v>0.5</v>
      </c>
      <c r="K60" s="228">
        <f t="shared" si="16"/>
        <v>0.5</v>
      </c>
      <c r="L60" s="228">
        <f t="shared" si="16"/>
        <v>0</v>
      </c>
      <c r="M60" s="27"/>
      <c r="N60" s="27"/>
      <c r="O60" s="27"/>
      <c r="P60" s="27"/>
      <c r="Q60" s="27"/>
      <c r="R60" s="27"/>
      <c r="S60" s="27"/>
      <c r="T60" s="27"/>
      <c r="U60" s="27"/>
      <c r="V60" s="27"/>
      <c r="W60" s="27"/>
      <c r="X60" s="27"/>
      <c r="Y60" s="27"/>
      <c r="Z60" s="27"/>
      <c r="AA60" s="27"/>
      <c r="AB60" s="27"/>
      <c r="AC60" s="27"/>
      <c r="AD60" s="27"/>
      <c r="AE60" s="27"/>
      <c r="AF60" s="27"/>
      <c r="AG60" s="27"/>
      <c r="AH60" s="27"/>
      <c r="AI60" s="27"/>
      <c r="AJ60" s="27"/>
      <c r="AK60" s="27"/>
      <c r="AL60" s="27"/>
      <c r="AM60" s="27"/>
      <c r="AN60" s="27"/>
      <c r="AO60" s="27"/>
      <c r="AP60" s="27"/>
      <c r="AQ60" s="27"/>
      <c r="AR60" s="27"/>
      <c r="AS60" s="27"/>
      <c r="AT60" s="27"/>
      <c r="AU60" s="27"/>
      <c r="AV60" s="27"/>
      <c r="AW60" s="27"/>
      <c r="AX60" s="27"/>
      <c r="AY60" s="27"/>
      <c r="AZ60" s="27"/>
      <c r="BA60" s="27"/>
    </row>
    <row r="61" spans="1:53" s="28" customFormat="1" ht="36" customHeight="1" x14ac:dyDescent="0.25">
      <c r="A61" s="70" t="s">
        <v>93</v>
      </c>
      <c r="B61" s="5" t="s">
        <v>193</v>
      </c>
      <c r="C61" s="5" t="s">
        <v>167</v>
      </c>
      <c r="D61" s="5" t="s">
        <v>32</v>
      </c>
      <c r="E61" s="5" t="s">
        <v>195</v>
      </c>
      <c r="F61" s="5" t="s">
        <v>95</v>
      </c>
      <c r="G61" s="88"/>
      <c r="H61" s="88"/>
      <c r="I61" s="88"/>
      <c r="J61" s="228">
        <f t="shared" si="15"/>
        <v>0.5</v>
      </c>
      <c r="K61" s="228">
        <f t="shared" si="16"/>
        <v>0.5</v>
      </c>
      <c r="L61" s="228">
        <f t="shared" si="16"/>
        <v>0</v>
      </c>
      <c r="M61" s="27"/>
      <c r="N61" s="27"/>
      <c r="O61" s="27"/>
      <c r="P61" s="27"/>
      <c r="Q61" s="27"/>
      <c r="R61" s="27"/>
      <c r="S61" s="27"/>
      <c r="T61" s="27"/>
      <c r="U61" s="27"/>
      <c r="V61" s="27"/>
      <c r="W61" s="27"/>
      <c r="X61" s="27"/>
      <c r="Y61" s="27"/>
      <c r="Z61" s="27"/>
      <c r="AA61" s="27"/>
      <c r="AB61" s="27"/>
      <c r="AC61" s="27"/>
      <c r="AD61" s="27"/>
      <c r="AE61" s="27"/>
      <c r="AF61" s="27"/>
      <c r="AG61" s="27"/>
      <c r="AH61" s="27"/>
      <c r="AI61" s="27"/>
      <c r="AJ61" s="27"/>
      <c r="AK61" s="27"/>
      <c r="AL61" s="27"/>
      <c r="AM61" s="27"/>
      <c r="AN61" s="27"/>
      <c r="AO61" s="27"/>
      <c r="AP61" s="27"/>
      <c r="AQ61" s="27"/>
      <c r="AR61" s="27"/>
      <c r="AS61" s="27"/>
      <c r="AT61" s="27"/>
      <c r="AU61" s="27"/>
      <c r="AV61" s="27"/>
      <c r="AW61" s="27"/>
      <c r="AX61" s="27"/>
      <c r="AY61" s="27"/>
      <c r="AZ61" s="27"/>
      <c r="BA61" s="27"/>
    </row>
    <row r="62" spans="1:53" s="28" customFormat="1" ht="17.25" customHeight="1" x14ac:dyDescent="0.25">
      <c r="A62" s="111" t="s">
        <v>12</v>
      </c>
      <c r="B62" s="5" t="s">
        <v>193</v>
      </c>
      <c r="C62" s="5" t="s">
        <v>167</v>
      </c>
      <c r="D62" s="5" t="s">
        <v>32</v>
      </c>
      <c r="E62" s="5" t="s">
        <v>195</v>
      </c>
      <c r="F62" s="5" t="s">
        <v>95</v>
      </c>
      <c r="G62" s="65" t="s">
        <v>13</v>
      </c>
      <c r="H62" s="88"/>
      <c r="I62" s="88"/>
      <c r="J62" s="228">
        <f t="shared" si="15"/>
        <v>0.5</v>
      </c>
      <c r="K62" s="228">
        <f t="shared" si="16"/>
        <v>0.5</v>
      </c>
      <c r="L62" s="228">
        <f t="shared" si="16"/>
        <v>0</v>
      </c>
      <c r="M62" s="27"/>
      <c r="N62" s="27"/>
      <c r="O62" s="27"/>
      <c r="P62" s="27"/>
      <c r="Q62" s="27"/>
      <c r="R62" s="27"/>
      <c r="S62" s="27"/>
      <c r="T62" s="27"/>
      <c r="U62" s="27"/>
      <c r="V62" s="27"/>
      <c r="W62" s="27"/>
      <c r="X62" s="27"/>
      <c r="Y62" s="27"/>
      <c r="Z62" s="27"/>
      <c r="AA62" s="27"/>
      <c r="AB62" s="27"/>
      <c r="AC62" s="27"/>
      <c r="AD62" s="27"/>
      <c r="AE62" s="27"/>
      <c r="AF62" s="27"/>
      <c r="AG62" s="27"/>
      <c r="AH62" s="27"/>
      <c r="AI62" s="27"/>
      <c r="AJ62" s="27"/>
      <c r="AK62" s="27"/>
      <c r="AL62" s="27"/>
      <c r="AM62" s="27"/>
      <c r="AN62" s="27"/>
      <c r="AO62" s="27"/>
      <c r="AP62" s="27"/>
      <c r="AQ62" s="27"/>
      <c r="AR62" s="27"/>
      <c r="AS62" s="27"/>
      <c r="AT62" s="27"/>
      <c r="AU62" s="27"/>
      <c r="AV62" s="27"/>
      <c r="AW62" s="27"/>
      <c r="AX62" s="27"/>
      <c r="AY62" s="27"/>
      <c r="AZ62" s="27"/>
      <c r="BA62" s="27"/>
    </row>
    <row r="63" spans="1:53" s="28" customFormat="1" ht="23.25" customHeight="1" x14ac:dyDescent="0.25">
      <c r="A63" s="111" t="s">
        <v>189</v>
      </c>
      <c r="B63" s="5" t="s">
        <v>193</v>
      </c>
      <c r="C63" s="5" t="s">
        <v>167</v>
      </c>
      <c r="D63" s="5" t="s">
        <v>32</v>
      </c>
      <c r="E63" s="5" t="s">
        <v>195</v>
      </c>
      <c r="F63" s="5" t="s">
        <v>95</v>
      </c>
      <c r="G63" s="65" t="s">
        <v>13</v>
      </c>
      <c r="H63" s="65" t="s">
        <v>28</v>
      </c>
      <c r="I63" s="88"/>
      <c r="J63" s="228">
        <f t="shared" si="15"/>
        <v>0.5</v>
      </c>
      <c r="K63" s="228">
        <f t="shared" si="16"/>
        <v>0.5</v>
      </c>
      <c r="L63" s="228">
        <f t="shared" si="16"/>
        <v>0</v>
      </c>
      <c r="M63" s="27"/>
      <c r="N63" s="27"/>
      <c r="O63" s="27"/>
      <c r="P63" s="27"/>
      <c r="Q63" s="27"/>
      <c r="R63" s="27"/>
      <c r="S63" s="27"/>
      <c r="T63" s="27"/>
      <c r="U63" s="27"/>
      <c r="V63" s="27"/>
      <c r="W63" s="27"/>
      <c r="X63" s="27"/>
      <c r="Y63" s="27"/>
      <c r="Z63" s="27"/>
      <c r="AA63" s="27"/>
      <c r="AB63" s="27"/>
      <c r="AC63" s="27"/>
      <c r="AD63" s="27"/>
      <c r="AE63" s="27"/>
      <c r="AF63" s="27"/>
      <c r="AG63" s="27"/>
      <c r="AH63" s="27"/>
      <c r="AI63" s="27"/>
      <c r="AJ63" s="27"/>
      <c r="AK63" s="27"/>
      <c r="AL63" s="27"/>
      <c r="AM63" s="27"/>
      <c r="AN63" s="27"/>
      <c r="AO63" s="27"/>
      <c r="AP63" s="27"/>
      <c r="AQ63" s="27"/>
      <c r="AR63" s="27"/>
      <c r="AS63" s="27"/>
      <c r="AT63" s="27"/>
      <c r="AU63" s="27"/>
      <c r="AV63" s="27"/>
      <c r="AW63" s="27"/>
      <c r="AX63" s="27"/>
      <c r="AY63" s="27"/>
      <c r="AZ63" s="27"/>
      <c r="BA63" s="27"/>
    </row>
    <row r="64" spans="1:53" s="28" customFormat="1" ht="49.5" customHeight="1" x14ac:dyDescent="0.25">
      <c r="A64" s="209" t="s">
        <v>153</v>
      </c>
      <c r="B64" s="212" t="s">
        <v>193</v>
      </c>
      <c r="C64" s="74" t="s">
        <v>167</v>
      </c>
      <c r="D64" s="88" t="s">
        <v>32</v>
      </c>
      <c r="E64" s="76">
        <v>42300</v>
      </c>
      <c r="F64" s="74" t="s">
        <v>95</v>
      </c>
      <c r="G64" s="213" t="s">
        <v>13</v>
      </c>
      <c r="H64" s="214" t="s">
        <v>134</v>
      </c>
      <c r="I64" s="88">
        <v>911</v>
      </c>
      <c r="J64" s="229">
        <f>'Прил 2'!J55</f>
        <v>0.5</v>
      </c>
      <c r="K64" s="229">
        <f>'Прил 2'!K55</f>
        <v>0.5</v>
      </c>
      <c r="L64" s="229">
        <f>'Прил 2'!L55</f>
        <v>0</v>
      </c>
      <c r="M64" s="27"/>
      <c r="N64" s="27"/>
      <c r="O64" s="27"/>
      <c r="P64" s="27"/>
      <c r="Q64" s="27"/>
      <c r="R64" s="27"/>
      <c r="S64" s="27"/>
      <c r="T64" s="27"/>
      <c r="U64" s="27"/>
      <c r="V64" s="27"/>
      <c r="W64" s="27"/>
      <c r="X64" s="27"/>
      <c r="Y64" s="27"/>
      <c r="Z64" s="27"/>
      <c r="AA64" s="27"/>
      <c r="AB64" s="27"/>
      <c r="AC64" s="27"/>
      <c r="AD64" s="27"/>
      <c r="AE64" s="27"/>
      <c r="AF64" s="27"/>
      <c r="AG64" s="27"/>
      <c r="AH64" s="27"/>
      <c r="AI64" s="27"/>
      <c r="AJ64" s="27"/>
      <c r="AK64" s="27"/>
      <c r="AL64" s="27"/>
      <c r="AM64" s="27"/>
      <c r="AN64" s="27"/>
      <c r="AO64" s="27"/>
      <c r="AP64" s="27"/>
      <c r="AQ64" s="27"/>
      <c r="AR64" s="27"/>
      <c r="AS64" s="27"/>
      <c r="AT64" s="27"/>
      <c r="AU64" s="27"/>
      <c r="AV64" s="27"/>
      <c r="AW64" s="27"/>
      <c r="AX64" s="27"/>
      <c r="AY64" s="27"/>
      <c r="AZ64" s="27"/>
      <c r="BA64" s="27"/>
    </row>
    <row r="65" spans="1:53" s="28" customFormat="1" ht="85.5" customHeight="1" x14ac:dyDescent="0.25">
      <c r="A65" s="106" t="s">
        <v>251</v>
      </c>
      <c r="B65" s="5" t="s">
        <v>247</v>
      </c>
      <c r="C65" s="5"/>
      <c r="D65" s="65"/>
      <c r="E65" s="72"/>
      <c r="F65" s="5"/>
      <c r="G65" s="5"/>
      <c r="H65" s="5"/>
      <c r="I65" s="88"/>
      <c r="J65" s="228">
        <f t="shared" ref="J65:J71" si="17">J66</f>
        <v>307.53967999999998</v>
      </c>
      <c r="K65" s="228">
        <f t="shared" ref="K65:L71" si="18">K66</f>
        <v>0</v>
      </c>
      <c r="L65" s="228">
        <f t="shared" si="18"/>
        <v>0</v>
      </c>
      <c r="M65" s="27"/>
      <c r="N65" s="27"/>
      <c r="O65" s="27"/>
      <c r="P65" s="27"/>
      <c r="Q65" s="27"/>
      <c r="R65" s="27"/>
      <c r="S65" s="27"/>
      <c r="T65" s="27"/>
      <c r="U65" s="27"/>
      <c r="V65" s="27"/>
      <c r="W65" s="27"/>
      <c r="X65" s="27"/>
      <c r="Y65" s="27"/>
      <c r="Z65" s="27"/>
      <c r="AA65" s="27"/>
      <c r="AB65" s="27"/>
      <c r="AC65" s="27"/>
      <c r="AD65" s="27"/>
      <c r="AE65" s="27"/>
      <c r="AF65" s="27"/>
      <c r="AG65" s="27"/>
      <c r="AH65" s="27"/>
      <c r="AI65" s="27"/>
      <c r="AJ65" s="27"/>
      <c r="AK65" s="27"/>
      <c r="AL65" s="27"/>
      <c r="AM65" s="27"/>
      <c r="AN65" s="27"/>
      <c r="AO65" s="27"/>
      <c r="AP65" s="27"/>
      <c r="AQ65" s="27"/>
      <c r="AR65" s="27"/>
      <c r="AS65" s="27"/>
      <c r="AT65" s="27"/>
      <c r="AU65" s="27"/>
      <c r="AV65" s="27"/>
      <c r="AW65" s="27"/>
      <c r="AX65" s="27"/>
      <c r="AY65" s="27"/>
      <c r="AZ65" s="27"/>
      <c r="BA65" s="27"/>
    </row>
    <row r="66" spans="1:53" s="28" customFormat="1" ht="19.5" customHeight="1" x14ac:dyDescent="0.25">
      <c r="A66" s="113" t="s">
        <v>248</v>
      </c>
      <c r="B66" s="5" t="s">
        <v>247</v>
      </c>
      <c r="C66" s="5" t="s">
        <v>167</v>
      </c>
      <c r="D66" s="65" t="s">
        <v>13</v>
      </c>
      <c r="E66" s="72"/>
      <c r="F66" s="5"/>
      <c r="G66" s="5"/>
      <c r="H66" s="5"/>
      <c r="I66" s="88"/>
      <c r="J66" s="228">
        <f t="shared" si="17"/>
        <v>307.53967999999998</v>
      </c>
      <c r="K66" s="228">
        <f t="shared" si="18"/>
        <v>0</v>
      </c>
      <c r="L66" s="228">
        <f t="shared" si="18"/>
        <v>0</v>
      </c>
      <c r="M66" s="27"/>
      <c r="N66" s="27"/>
      <c r="O66" s="27"/>
      <c r="P66" s="27"/>
      <c r="Q66" s="27"/>
      <c r="R66" s="27"/>
      <c r="S66" s="27"/>
      <c r="T66" s="27"/>
      <c r="U66" s="27"/>
      <c r="V66" s="27"/>
      <c r="W66" s="27"/>
      <c r="X66" s="27"/>
      <c r="Y66" s="27"/>
      <c r="Z66" s="27"/>
      <c r="AA66" s="27"/>
      <c r="AB66" s="27"/>
      <c r="AC66" s="27"/>
      <c r="AD66" s="27"/>
      <c r="AE66" s="27"/>
      <c r="AF66" s="27"/>
      <c r="AG66" s="27"/>
      <c r="AH66" s="27"/>
      <c r="AI66" s="27"/>
      <c r="AJ66" s="27"/>
      <c r="AK66" s="27"/>
      <c r="AL66" s="27"/>
      <c r="AM66" s="27"/>
      <c r="AN66" s="27"/>
      <c r="AO66" s="27"/>
      <c r="AP66" s="27"/>
      <c r="AQ66" s="27"/>
      <c r="AR66" s="27"/>
      <c r="AS66" s="27"/>
      <c r="AT66" s="27"/>
      <c r="AU66" s="27"/>
      <c r="AV66" s="27"/>
      <c r="AW66" s="27"/>
      <c r="AX66" s="27"/>
      <c r="AY66" s="27"/>
      <c r="AZ66" s="27"/>
      <c r="BA66" s="27"/>
    </row>
    <row r="67" spans="1:53" s="28" customFormat="1" ht="94.5" customHeight="1" x14ac:dyDescent="0.25">
      <c r="A67" s="268" t="s">
        <v>249</v>
      </c>
      <c r="B67" s="5" t="s">
        <v>247</v>
      </c>
      <c r="C67" s="72">
        <v>0</v>
      </c>
      <c r="D67" s="65" t="s">
        <v>13</v>
      </c>
      <c r="E67" s="65" t="s">
        <v>250</v>
      </c>
      <c r="F67" s="72"/>
      <c r="G67" s="65"/>
      <c r="H67" s="159"/>
      <c r="I67" s="88"/>
      <c r="J67" s="228">
        <f t="shared" si="17"/>
        <v>307.53967999999998</v>
      </c>
      <c r="K67" s="228">
        <f t="shared" si="18"/>
        <v>0</v>
      </c>
      <c r="L67" s="228">
        <f t="shared" si="18"/>
        <v>0</v>
      </c>
      <c r="M67" s="27"/>
      <c r="N67" s="27"/>
      <c r="O67" s="27"/>
      <c r="P67" s="27"/>
      <c r="Q67" s="27"/>
      <c r="R67" s="27"/>
      <c r="S67" s="27"/>
      <c r="T67" s="27"/>
      <c r="U67" s="27"/>
      <c r="V67" s="27"/>
      <c r="W67" s="27"/>
      <c r="X67" s="27"/>
      <c r="Y67" s="27"/>
      <c r="Z67" s="27"/>
      <c r="AA67" s="27"/>
      <c r="AB67" s="27"/>
      <c r="AC67" s="27"/>
      <c r="AD67" s="27"/>
      <c r="AE67" s="27"/>
      <c r="AF67" s="27"/>
      <c r="AG67" s="27"/>
      <c r="AH67" s="27"/>
      <c r="AI67" s="27"/>
      <c r="AJ67" s="27"/>
      <c r="AK67" s="27"/>
      <c r="AL67" s="27"/>
      <c r="AM67" s="27"/>
      <c r="AN67" s="27"/>
      <c r="AO67" s="27"/>
      <c r="AP67" s="27"/>
      <c r="AQ67" s="27"/>
      <c r="AR67" s="27"/>
      <c r="AS67" s="27"/>
      <c r="AT67" s="27"/>
      <c r="AU67" s="27"/>
      <c r="AV67" s="27"/>
      <c r="AW67" s="27"/>
      <c r="AX67" s="27"/>
      <c r="AY67" s="27"/>
      <c r="AZ67" s="27"/>
      <c r="BA67" s="27"/>
    </row>
    <row r="68" spans="1:53" s="28" customFormat="1" ht="36" customHeight="1" x14ac:dyDescent="0.25">
      <c r="A68" s="70" t="s">
        <v>93</v>
      </c>
      <c r="B68" s="67" t="s">
        <v>247</v>
      </c>
      <c r="C68" s="72">
        <v>0</v>
      </c>
      <c r="D68" s="65" t="s">
        <v>13</v>
      </c>
      <c r="E68" s="65" t="s">
        <v>250</v>
      </c>
      <c r="F68" s="72">
        <v>200</v>
      </c>
      <c r="G68" s="68"/>
      <c r="H68" s="159"/>
      <c r="I68" s="88"/>
      <c r="J68" s="228">
        <f t="shared" si="17"/>
        <v>307.53967999999998</v>
      </c>
      <c r="K68" s="228">
        <f t="shared" si="18"/>
        <v>0</v>
      </c>
      <c r="L68" s="228">
        <f t="shared" si="18"/>
        <v>0</v>
      </c>
      <c r="M68" s="27"/>
      <c r="N68" s="27"/>
      <c r="O68" s="27"/>
      <c r="P68" s="27"/>
      <c r="Q68" s="27"/>
      <c r="R68" s="27"/>
      <c r="S68" s="27"/>
      <c r="T68" s="27"/>
      <c r="U68" s="27"/>
      <c r="V68" s="27"/>
      <c r="W68" s="27"/>
      <c r="X68" s="27"/>
      <c r="Y68" s="27"/>
      <c r="Z68" s="27"/>
      <c r="AA68" s="27"/>
      <c r="AB68" s="27"/>
      <c r="AC68" s="27"/>
      <c r="AD68" s="27"/>
      <c r="AE68" s="27"/>
      <c r="AF68" s="27"/>
      <c r="AG68" s="27"/>
      <c r="AH68" s="27"/>
      <c r="AI68" s="27"/>
      <c r="AJ68" s="27"/>
      <c r="AK68" s="27"/>
      <c r="AL68" s="27"/>
      <c r="AM68" s="27"/>
      <c r="AN68" s="27"/>
      <c r="AO68" s="27"/>
      <c r="AP68" s="27"/>
      <c r="AQ68" s="27"/>
      <c r="AR68" s="27"/>
      <c r="AS68" s="27"/>
      <c r="AT68" s="27"/>
      <c r="AU68" s="27"/>
      <c r="AV68" s="27"/>
      <c r="AW68" s="27"/>
      <c r="AX68" s="27"/>
      <c r="AY68" s="27"/>
      <c r="AZ68" s="27"/>
      <c r="BA68" s="27"/>
    </row>
    <row r="69" spans="1:53" s="28" customFormat="1" ht="18.75" customHeight="1" x14ac:dyDescent="0.25">
      <c r="A69" s="70" t="s">
        <v>37</v>
      </c>
      <c r="B69" s="67" t="s">
        <v>247</v>
      </c>
      <c r="C69" s="72">
        <v>0</v>
      </c>
      <c r="D69" s="65" t="s">
        <v>13</v>
      </c>
      <c r="E69" s="65" t="s">
        <v>250</v>
      </c>
      <c r="F69" s="72">
        <v>240</v>
      </c>
      <c r="G69" s="68"/>
      <c r="H69" s="159"/>
      <c r="I69" s="88"/>
      <c r="J69" s="228">
        <f t="shared" si="17"/>
        <v>307.53967999999998</v>
      </c>
      <c r="K69" s="228">
        <f t="shared" si="18"/>
        <v>0</v>
      </c>
      <c r="L69" s="228">
        <f t="shared" si="18"/>
        <v>0</v>
      </c>
      <c r="M69" s="27"/>
      <c r="N69" s="27"/>
      <c r="O69" s="27"/>
      <c r="P69" s="27"/>
      <c r="Q69" s="27"/>
      <c r="R69" s="27"/>
      <c r="S69" s="27"/>
      <c r="T69" s="27"/>
      <c r="U69" s="27"/>
      <c r="V69" s="27"/>
      <c r="W69" s="27"/>
      <c r="X69" s="27"/>
      <c r="Y69" s="27"/>
      <c r="Z69" s="27"/>
      <c r="AA69" s="27"/>
      <c r="AB69" s="27"/>
      <c r="AC69" s="27"/>
      <c r="AD69" s="27"/>
      <c r="AE69" s="27"/>
      <c r="AF69" s="27"/>
      <c r="AG69" s="27"/>
      <c r="AH69" s="27"/>
      <c r="AI69" s="27"/>
      <c r="AJ69" s="27"/>
      <c r="AK69" s="27"/>
      <c r="AL69" s="27"/>
      <c r="AM69" s="27"/>
      <c r="AN69" s="27"/>
      <c r="AO69" s="27"/>
      <c r="AP69" s="27"/>
      <c r="AQ69" s="27"/>
      <c r="AR69" s="27"/>
      <c r="AS69" s="27"/>
      <c r="AT69" s="27"/>
      <c r="AU69" s="27"/>
      <c r="AV69" s="27"/>
      <c r="AW69" s="27"/>
      <c r="AX69" s="27"/>
      <c r="AY69" s="27"/>
      <c r="AZ69" s="27"/>
      <c r="BA69" s="27"/>
    </row>
    <row r="70" spans="1:53" s="28" customFormat="1" ht="18.75" customHeight="1" x14ac:dyDescent="0.25">
      <c r="A70" s="246" t="s">
        <v>48</v>
      </c>
      <c r="B70" s="67" t="s">
        <v>247</v>
      </c>
      <c r="C70" s="72">
        <v>0</v>
      </c>
      <c r="D70" s="65" t="s">
        <v>13</v>
      </c>
      <c r="E70" s="65" t="s">
        <v>250</v>
      </c>
      <c r="F70" s="72">
        <v>240</v>
      </c>
      <c r="G70" s="68" t="s">
        <v>14</v>
      </c>
      <c r="H70" s="159"/>
      <c r="I70" s="88"/>
      <c r="J70" s="228">
        <f t="shared" si="17"/>
        <v>307.53967999999998</v>
      </c>
      <c r="K70" s="228">
        <f t="shared" si="18"/>
        <v>0</v>
      </c>
      <c r="L70" s="228">
        <f t="shared" si="18"/>
        <v>0</v>
      </c>
      <c r="M70" s="27"/>
      <c r="N70" s="27"/>
      <c r="O70" s="27"/>
      <c r="P70" s="27"/>
      <c r="Q70" s="27"/>
      <c r="R70" s="27"/>
      <c r="S70" s="27"/>
      <c r="T70" s="27"/>
      <c r="U70" s="27"/>
      <c r="V70" s="27"/>
      <c r="W70" s="27"/>
      <c r="X70" s="27"/>
      <c r="Y70" s="27"/>
      <c r="Z70" s="27"/>
      <c r="AA70" s="27"/>
      <c r="AB70" s="27"/>
      <c r="AC70" s="27"/>
      <c r="AD70" s="27"/>
      <c r="AE70" s="27"/>
      <c r="AF70" s="27"/>
      <c r="AG70" s="27"/>
      <c r="AH70" s="27"/>
      <c r="AI70" s="27"/>
      <c r="AJ70" s="27"/>
      <c r="AK70" s="27"/>
      <c r="AL70" s="27"/>
      <c r="AM70" s="27"/>
      <c r="AN70" s="27"/>
      <c r="AO70" s="27"/>
      <c r="AP70" s="27"/>
      <c r="AQ70" s="27"/>
      <c r="AR70" s="27"/>
      <c r="AS70" s="27"/>
      <c r="AT70" s="27"/>
      <c r="AU70" s="27"/>
      <c r="AV70" s="27"/>
      <c r="AW70" s="27"/>
      <c r="AX70" s="27"/>
      <c r="AY70" s="27"/>
      <c r="AZ70" s="27"/>
      <c r="BA70" s="27"/>
    </row>
    <row r="71" spans="1:53" s="28" customFormat="1" ht="19.5" customHeight="1" x14ac:dyDescent="0.25">
      <c r="A71" s="246" t="s">
        <v>227</v>
      </c>
      <c r="B71" s="67" t="s">
        <v>247</v>
      </c>
      <c r="C71" s="72">
        <v>0</v>
      </c>
      <c r="D71" s="65" t="s">
        <v>13</v>
      </c>
      <c r="E71" s="65" t="s">
        <v>250</v>
      </c>
      <c r="F71" s="72">
        <v>240</v>
      </c>
      <c r="G71" s="68" t="s">
        <v>14</v>
      </c>
      <c r="H71" s="159" t="s">
        <v>134</v>
      </c>
      <c r="I71" s="88"/>
      <c r="J71" s="228">
        <f t="shared" si="17"/>
        <v>307.53967999999998</v>
      </c>
      <c r="K71" s="228">
        <f t="shared" si="18"/>
        <v>0</v>
      </c>
      <c r="L71" s="228">
        <f t="shared" si="18"/>
        <v>0</v>
      </c>
      <c r="M71" s="27"/>
      <c r="N71" s="27"/>
      <c r="O71" s="27"/>
      <c r="P71" s="27"/>
      <c r="Q71" s="27"/>
      <c r="R71" s="27"/>
      <c r="S71" s="27"/>
      <c r="T71" s="27"/>
      <c r="U71" s="27"/>
      <c r="V71" s="27"/>
      <c r="W71" s="27"/>
      <c r="X71" s="27"/>
      <c r="Y71" s="27"/>
      <c r="Z71" s="27"/>
      <c r="AA71" s="27"/>
      <c r="AB71" s="27"/>
      <c r="AC71" s="27"/>
      <c r="AD71" s="27"/>
      <c r="AE71" s="27"/>
      <c r="AF71" s="27"/>
      <c r="AG71" s="27"/>
      <c r="AH71" s="27"/>
      <c r="AI71" s="27"/>
      <c r="AJ71" s="27"/>
      <c r="AK71" s="27"/>
      <c r="AL71" s="27"/>
      <c r="AM71" s="27"/>
      <c r="AN71" s="27"/>
      <c r="AO71" s="27"/>
      <c r="AP71" s="27"/>
      <c r="AQ71" s="27"/>
      <c r="AR71" s="27"/>
      <c r="AS71" s="27"/>
      <c r="AT71" s="27"/>
      <c r="AU71" s="27"/>
      <c r="AV71" s="27"/>
      <c r="AW71" s="27"/>
      <c r="AX71" s="27"/>
      <c r="AY71" s="27"/>
      <c r="AZ71" s="27"/>
      <c r="BA71" s="27"/>
    </row>
    <row r="72" spans="1:53" s="28" customFormat="1" ht="49.5" customHeight="1" x14ac:dyDescent="0.25">
      <c r="A72" s="209" t="s">
        <v>153</v>
      </c>
      <c r="B72" s="74" t="s">
        <v>247</v>
      </c>
      <c r="C72" s="74" t="s">
        <v>167</v>
      </c>
      <c r="D72" s="74" t="s">
        <v>13</v>
      </c>
      <c r="E72" s="88" t="s">
        <v>250</v>
      </c>
      <c r="F72" s="74" t="s">
        <v>95</v>
      </c>
      <c r="G72" s="88" t="s">
        <v>14</v>
      </c>
      <c r="H72" s="88" t="s">
        <v>134</v>
      </c>
      <c r="I72" s="88" t="s">
        <v>190</v>
      </c>
      <c r="J72" s="229">
        <f>'Прил 2'!J86</f>
        <v>307.53967999999998</v>
      </c>
      <c r="K72" s="229">
        <f>'Прил 2'!K86</f>
        <v>0</v>
      </c>
      <c r="L72" s="229">
        <f>'Прил 2'!L86</f>
        <v>0</v>
      </c>
      <c r="M72" s="27"/>
      <c r="N72" s="27"/>
      <c r="O72" s="27"/>
      <c r="P72" s="27"/>
      <c r="Q72" s="27"/>
      <c r="R72" s="27"/>
      <c r="S72" s="27"/>
      <c r="T72" s="27"/>
      <c r="U72" s="27"/>
      <c r="V72" s="27"/>
      <c r="W72" s="27"/>
      <c r="X72" s="27"/>
      <c r="Y72" s="27"/>
      <c r="Z72" s="27"/>
      <c r="AA72" s="27"/>
      <c r="AB72" s="27"/>
      <c r="AC72" s="27"/>
      <c r="AD72" s="27"/>
      <c r="AE72" s="27"/>
      <c r="AF72" s="27"/>
      <c r="AG72" s="27"/>
      <c r="AH72" s="27"/>
      <c r="AI72" s="27"/>
      <c r="AJ72" s="27"/>
      <c r="AK72" s="27"/>
      <c r="AL72" s="27"/>
      <c r="AM72" s="27"/>
      <c r="AN72" s="27"/>
      <c r="AO72" s="27"/>
      <c r="AP72" s="27"/>
      <c r="AQ72" s="27"/>
      <c r="AR72" s="27"/>
      <c r="AS72" s="27"/>
      <c r="AT72" s="27"/>
      <c r="AU72" s="27"/>
      <c r="AV72" s="27"/>
      <c r="AW72" s="27"/>
      <c r="AX72" s="27"/>
      <c r="AY72" s="27"/>
      <c r="AZ72" s="27"/>
      <c r="BA72" s="27"/>
    </row>
    <row r="73" spans="1:53" ht="17.25" customHeight="1" x14ac:dyDescent="0.25">
      <c r="A73" s="78" t="s">
        <v>133</v>
      </c>
      <c r="B73" s="67" t="s">
        <v>30</v>
      </c>
      <c r="C73" s="5"/>
      <c r="D73" s="65"/>
      <c r="E73" s="90"/>
      <c r="F73" s="65"/>
      <c r="G73" s="157"/>
      <c r="H73" s="158"/>
      <c r="I73" s="159"/>
      <c r="J73" s="101">
        <f>J74+J87</f>
        <v>3071.3875100000005</v>
      </c>
      <c r="K73" s="101">
        <f>K74+K87</f>
        <v>976.8</v>
      </c>
      <c r="L73" s="101">
        <f>L74+L87</f>
        <v>976.8</v>
      </c>
      <c r="M73" s="63"/>
      <c r="N73" s="63"/>
      <c r="O73" s="63"/>
    </row>
    <row r="74" spans="1:53" ht="15.75" x14ac:dyDescent="0.25">
      <c r="A74" s="111" t="s">
        <v>128</v>
      </c>
      <c r="B74" s="67">
        <v>65</v>
      </c>
      <c r="C74" s="5">
        <v>1</v>
      </c>
      <c r="D74" s="74"/>
      <c r="E74" s="80"/>
      <c r="F74" s="74"/>
      <c r="G74" s="157"/>
      <c r="H74" s="158"/>
      <c r="I74" s="159"/>
      <c r="J74" s="101">
        <f>J75+J81</f>
        <v>984.197</v>
      </c>
      <c r="K74" s="101">
        <f t="shared" ref="K74:L74" si="19">K75</f>
        <v>449.2</v>
      </c>
      <c r="L74" s="101">
        <f t="shared" si="19"/>
        <v>449.2</v>
      </c>
    </row>
    <row r="75" spans="1:53" ht="31.5" x14ac:dyDescent="0.25">
      <c r="A75" s="111" t="s">
        <v>31</v>
      </c>
      <c r="B75" s="68" t="s">
        <v>30</v>
      </c>
      <c r="C75" s="65" t="s">
        <v>20</v>
      </c>
      <c r="D75" s="65" t="s">
        <v>32</v>
      </c>
      <c r="E75" s="90" t="s">
        <v>33</v>
      </c>
      <c r="F75" s="65"/>
      <c r="G75" s="68"/>
      <c r="H75" s="65"/>
      <c r="I75" s="65"/>
      <c r="J75" s="101">
        <f>J78</f>
        <v>437.197</v>
      </c>
      <c r="K75" s="101">
        <f>K78</f>
        <v>449.2</v>
      </c>
      <c r="L75" s="230">
        <f>L78</f>
        <v>449.2</v>
      </c>
    </row>
    <row r="76" spans="1:53" ht="78.75" x14ac:dyDescent="0.25">
      <c r="A76" s="100" t="s">
        <v>96</v>
      </c>
      <c r="B76" s="67">
        <v>65</v>
      </c>
      <c r="C76" s="5">
        <v>1</v>
      </c>
      <c r="D76" s="65" t="s">
        <v>32</v>
      </c>
      <c r="E76" s="66">
        <v>41150</v>
      </c>
      <c r="F76" s="65" t="s">
        <v>98</v>
      </c>
      <c r="G76" s="65"/>
      <c r="H76" s="65"/>
      <c r="I76" s="65"/>
      <c r="J76" s="101">
        <f>J77</f>
        <v>437.197</v>
      </c>
      <c r="K76" s="101">
        <f t="shared" ref="K76:L76" si="20">K77</f>
        <v>449.2</v>
      </c>
      <c r="L76" s="101">
        <f t="shared" si="20"/>
        <v>449.2</v>
      </c>
    </row>
    <row r="77" spans="1:53" ht="31.5" x14ac:dyDescent="0.25">
      <c r="A77" s="100" t="s">
        <v>97</v>
      </c>
      <c r="B77" s="67">
        <v>65</v>
      </c>
      <c r="C77" s="5">
        <v>1</v>
      </c>
      <c r="D77" s="65" t="s">
        <v>32</v>
      </c>
      <c r="E77" s="66">
        <v>41150</v>
      </c>
      <c r="F77" s="65" t="s">
        <v>99</v>
      </c>
      <c r="G77" s="65"/>
      <c r="H77" s="65"/>
      <c r="I77" s="65"/>
      <c r="J77" s="101">
        <f>J78</f>
        <v>437.197</v>
      </c>
      <c r="K77" s="101">
        <f t="shared" ref="K77:L77" si="21">K78</f>
        <v>449.2</v>
      </c>
      <c r="L77" s="101">
        <f t="shared" si="21"/>
        <v>449.2</v>
      </c>
    </row>
    <row r="78" spans="1:53" ht="15.75" x14ac:dyDescent="0.25">
      <c r="A78" s="111" t="s">
        <v>12</v>
      </c>
      <c r="B78" s="67">
        <v>65</v>
      </c>
      <c r="C78" s="5">
        <v>1</v>
      </c>
      <c r="D78" s="65" t="s">
        <v>32</v>
      </c>
      <c r="E78" s="66">
        <v>41150</v>
      </c>
      <c r="F78" s="5" t="s">
        <v>99</v>
      </c>
      <c r="G78" s="160" t="s">
        <v>13</v>
      </c>
      <c r="H78" s="161"/>
      <c r="I78" s="65"/>
      <c r="J78" s="101">
        <f>J79</f>
        <v>437.197</v>
      </c>
      <c r="K78" s="101">
        <f t="shared" ref="K78:L79" si="22">K79</f>
        <v>449.2</v>
      </c>
      <c r="L78" s="230">
        <f t="shared" si="22"/>
        <v>449.2</v>
      </c>
    </row>
    <row r="79" spans="1:53" ht="47.25" x14ac:dyDescent="0.25">
      <c r="A79" s="111" t="s">
        <v>29</v>
      </c>
      <c r="B79" s="67">
        <v>65</v>
      </c>
      <c r="C79" s="5">
        <v>1</v>
      </c>
      <c r="D79" s="65" t="s">
        <v>32</v>
      </c>
      <c r="E79" s="66">
        <v>41150</v>
      </c>
      <c r="F79" s="5" t="s">
        <v>99</v>
      </c>
      <c r="G79" s="162" t="s">
        <v>13</v>
      </c>
      <c r="H79" s="163" t="s">
        <v>24</v>
      </c>
      <c r="I79" s="65"/>
      <c r="J79" s="101">
        <f>J80</f>
        <v>437.197</v>
      </c>
      <c r="K79" s="101">
        <f t="shared" si="22"/>
        <v>449.2</v>
      </c>
      <c r="L79" s="230">
        <f t="shared" si="22"/>
        <v>449.2</v>
      </c>
    </row>
    <row r="80" spans="1:53" ht="47.25" x14ac:dyDescent="0.25">
      <c r="A80" s="209" t="s">
        <v>153</v>
      </c>
      <c r="B80" s="212">
        <v>65</v>
      </c>
      <c r="C80" s="74">
        <v>1</v>
      </c>
      <c r="D80" s="88" t="s">
        <v>32</v>
      </c>
      <c r="E80" s="80" t="s">
        <v>33</v>
      </c>
      <c r="F80" s="74" t="s">
        <v>99</v>
      </c>
      <c r="G80" s="213" t="s">
        <v>13</v>
      </c>
      <c r="H80" s="214" t="s">
        <v>24</v>
      </c>
      <c r="I80" s="88">
        <v>911</v>
      </c>
      <c r="J80" s="231">
        <f>'Прил 2'!J15</f>
        <v>437.197</v>
      </c>
      <c r="K80" s="231">
        <f>'Прил 2'!K15</f>
        <v>449.2</v>
      </c>
      <c r="L80" s="231">
        <f>'Прил 2'!L15</f>
        <v>449.2</v>
      </c>
    </row>
    <row r="81" spans="1:12" ht="70.5" customHeight="1" x14ac:dyDescent="0.25">
      <c r="A81" s="202" t="s">
        <v>187</v>
      </c>
      <c r="B81" s="64" t="s">
        <v>30</v>
      </c>
      <c r="C81" s="5" t="s">
        <v>20</v>
      </c>
      <c r="D81" s="65" t="s">
        <v>32</v>
      </c>
      <c r="E81" s="66" t="s">
        <v>188</v>
      </c>
      <c r="F81" s="5"/>
      <c r="G81" s="5"/>
      <c r="H81" s="5"/>
      <c r="I81" s="65"/>
      <c r="J81" s="101">
        <f>J82</f>
        <v>547</v>
      </c>
      <c r="K81" s="101">
        <f t="shared" ref="K81:L85" si="23">K82</f>
        <v>0</v>
      </c>
      <c r="L81" s="101">
        <f t="shared" si="23"/>
        <v>0</v>
      </c>
    </row>
    <row r="82" spans="1:12" ht="33.75" customHeight="1" x14ac:dyDescent="0.25">
      <c r="A82" s="205" t="s">
        <v>96</v>
      </c>
      <c r="B82" s="64" t="s">
        <v>30</v>
      </c>
      <c r="C82" s="5" t="s">
        <v>20</v>
      </c>
      <c r="D82" s="65" t="s">
        <v>32</v>
      </c>
      <c r="E82" s="66" t="s">
        <v>188</v>
      </c>
      <c r="F82" s="5" t="s">
        <v>98</v>
      </c>
      <c r="G82" s="5"/>
      <c r="H82" s="5"/>
      <c r="I82" s="65"/>
      <c r="J82" s="101">
        <f>J83</f>
        <v>547</v>
      </c>
      <c r="K82" s="101">
        <f t="shared" si="23"/>
        <v>0</v>
      </c>
      <c r="L82" s="101">
        <f t="shared" si="23"/>
        <v>0</v>
      </c>
    </row>
    <row r="83" spans="1:12" ht="36" customHeight="1" x14ac:dyDescent="0.25">
      <c r="A83" s="205" t="s">
        <v>97</v>
      </c>
      <c r="B83" s="64" t="s">
        <v>30</v>
      </c>
      <c r="C83" s="5" t="s">
        <v>20</v>
      </c>
      <c r="D83" s="65" t="s">
        <v>32</v>
      </c>
      <c r="E83" s="66" t="s">
        <v>188</v>
      </c>
      <c r="F83" s="5" t="s">
        <v>99</v>
      </c>
      <c r="G83" s="5"/>
      <c r="H83" s="5"/>
      <c r="I83" s="65"/>
      <c r="J83" s="101">
        <f>J84</f>
        <v>547</v>
      </c>
      <c r="K83" s="101">
        <f t="shared" si="23"/>
        <v>0</v>
      </c>
      <c r="L83" s="101">
        <f t="shared" si="23"/>
        <v>0</v>
      </c>
    </row>
    <row r="84" spans="1:12" ht="22.5" customHeight="1" x14ac:dyDescent="0.25">
      <c r="A84" s="211" t="s">
        <v>12</v>
      </c>
      <c r="B84" s="64" t="s">
        <v>30</v>
      </c>
      <c r="C84" s="5" t="s">
        <v>20</v>
      </c>
      <c r="D84" s="65" t="s">
        <v>32</v>
      </c>
      <c r="E84" s="66" t="s">
        <v>188</v>
      </c>
      <c r="F84" s="5" t="s">
        <v>99</v>
      </c>
      <c r="G84" s="5" t="s">
        <v>13</v>
      </c>
      <c r="H84" s="5"/>
      <c r="I84" s="65"/>
      <c r="J84" s="101">
        <f>J85</f>
        <v>547</v>
      </c>
      <c r="K84" s="101">
        <f t="shared" si="23"/>
        <v>0</v>
      </c>
      <c r="L84" s="101">
        <f t="shared" si="23"/>
        <v>0</v>
      </c>
    </row>
    <row r="85" spans="1:12" ht="32.25" customHeight="1" x14ac:dyDescent="0.25">
      <c r="A85" s="211" t="s">
        <v>29</v>
      </c>
      <c r="B85" s="64" t="s">
        <v>30</v>
      </c>
      <c r="C85" s="5" t="s">
        <v>20</v>
      </c>
      <c r="D85" s="65" t="s">
        <v>32</v>
      </c>
      <c r="E85" s="66" t="s">
        <v>188</v>
      </c>
      <c r="F85" s="5" t="s">
        <v>99</v>
      </c>
      <c r="G85" s="5" t="s">
        <v>13</v>
      </c>
      <c r="H85" s="5" t="s">
        <v>24</v>
      </c>
      <c r="I85" s="65"/>
      <c r="J85" s="101">
        <f>J86</f>
        <v>547</v>
      </c>
      <c r="K85" s="101">
        <f t="shared" si="23"/>
        <v>0</v>
      </c>
      <c r="L85" s="101">
        <f t="shared" si="23"/>
        <v>0</v>
      </c>
    </row>
    <row r="86" spans="1:12" ht="32.25" customHeight="1" x14ac:dyDescent="0.25">
      <c r="A86" s="209" t="s">
        <v>153</v>
      </c>
      <c r="B86" s="81" t="s">
        <v>30</v>
      </c>
      <c r="C86" s="74" t="s">
        <v>20</v>
      </c>
      <c r="D86" s="88" t="s">
        <v>32</v>
      </c>
      <c r="E86" s="80" t="s">
        <v>188</v>
      </c>
      <c r="F86" s="74" t="s">
        <v>99</v>
      </c>
      <c r="G86" s="74" t="s">
        <v>13</v>
      </c>
      <c r="H86" s="74" t="s">
        <v>24</v>
      </c>
      <c r="I86" s="88" t="s">
        <v>190</v>
      </c>
      <c r="J86" s="231">
        <f>'Прил 2'!J18</f>
        <v>547</v>
      </c>
      <c r="K86" s="231">
        <f>'Прил 2'!K18</f>
        <v>0</v>
      </c>
      <c r="L86" s="231">
        <f>'Прил 2'!L18</f>
        <v>0</v>
      </c>
    </row>
    <row r="87" spans="1:12" ht="31.5" x14ac:dyDescent="0.25">
      <c r="A87" s="111" t="s">
        <v>131</v>
      </c>
      <c r="B87" s="64" t="s">
        <v>30</v>
      </c>
      <c r="C87" s="5" t="s">
        <v>21</v>
      </c>
      <c r="D87" s="65"/>
      <c r="E87" s="66"/>
      <c r="F87" s="5"/>
      <c r="G87" s="67"/>
      <c r="H87" s="5"/>
      <c r="I87" s="65"/>
      <c r="J87" s="101">
        <f>J88+J94+J109</f>
        <v>2087.1905100000004</v>
      </c>
      <c r="K87" s="101">
        <f t="shared" ref="K87:L87" si="24">K88+K94+K109</f>
        <v>527.6</v>
      </c>
      <c r="L87" s="101">
        <f t="shared" si="24"/>
        <v>527.6</v>
      </c>
    </row>
    <row r="88" spans="1:12" ht="30.75" customHeight="1" x14ac:dyDescent="0.25">
      <c r="A88" s="111" t="s">
        <v>34</v>
      </c>
      <c r="B88" s="64" t="s">
        <v>30</v>
      </c>
      <c r="C88" s="5" t="s">
        <v>21</v>
      </c>
      <c r="D88" s="65" t="s">
        <v>32</v>
      </c>
      <c r="E88" s="66" t="s">
        <v>35</v>
      </c>
      <c r="F88" s="5"/>
      <c r="G88" s="67"/>
      <c r="H88" s="5"/>
      <c r="I88" s="68"/>
      <c r="J88" s="101">
        <f>J89</f>
        <v>376.01600000000002</v>
      </c>
      <c r="K88" s="101">
        <f>K91</f>
        <v>397.6</v>
      </c>
      <c r="L88" s="230">
        <f>L91</f>
        <v>397.6</v>
      </c>
    </row>
    <row r="89" spans="1:12" ht="84" customHeight="1" x14ac:dyDescent="0.25">
      <c r="A89" s="100" t="s">
        <v>96</v>
      </c>
      <c r="B89" s="64" t="s">
        <v>30</v>
      </c>
      <c r="C89" s="5" t="s">
        <v>21</v>
      </c>
      <c r="D89" s="65" t="s">
        <v>32</v>
      </c>
      <c r="E89" s="66" t="s">
        <v>35</v>
      </c>
      <c r="F89" s="5" t="s">
        <v>98</v>
      </c>
      <c r="G89" s="67"/>
      <c r="H89" s="5"/>
      <c r="I89" s="68"/>
      <c r="J89" s="101">
        <f>J90</f>
        <v>376.01600000000002</v>
      </c>
      <c r="K89" s="101">
        <f t="shared" ref="K89:L89" si="25">K90</f>
        <v>397.6</v>
      </c>
      <c r="L89" s="101">
        <f t="shared" si="25"/>
        <v>397.6</v>
      </c>
    </row>
    <row r="90" spans="1:12" ht="30.75" customHeight="1" x14ac:dyDescent="0.25">
      <c r="A90" s="100" t="s">
        <v>97</v>
      </c>
      <c r="B90" s="64" t="s">
        <v>30</v>
      </c>
      <c r="C90" s="5" t="s">
        <v>21</v>
      </c>
      <c r="D90" s="65" t="s">
        <v>32</v>
      </c>
      <c r="E90" s="66" t="s">
        <v>35</v>
      </c>
      <c r="F90" s="5" t="s">
        <v>99</v>
      </c>
      <c r="G90" s="67"/>
      <c r="H90" s="5"/>
      <c r="I90" s="68"/>
      <c r="J90" s="101">
        <f>J91</f>
        <v>376.01600000000002</v>
      </c>
      <c r="K90" s="101">
        <f t="shared" ref="K90:L90" si="26">K91</f>
        <v>397.6</v>
      </c>
      <c r="L90" s="101">
        <f t="shared" si="26"/>
        <v>397.6</v>
      </c>
    </row>
    <row r="91" spans="1:12" ht="15.75" x14ac:dyDescent="0.25">
      <c r="A91" s="111" t="s">
        <v>12</v>
      </c>
      <c r="B91" s="64" t="s">
        <v>30</v>
      </c>
      <c r="C91" s="5" t="s">
        <v>21</v>
      </c>
      <c r="D91" s="65" t="s">
        <v>32</v>
      </c>
      <c r="E91" s="66" t="s">
        <v>35</v>
      </c>
      <c r="F91" s="5" t="s">
        <v>99</v>
      </c>
      <c r="G91" s="67" t="s">
        <v>13</v>
      </c>
      <c r="H91" s="5"/>
      <c r="I91" s="68"/>
      <c r="J91" s="101">
        <f>J92</f>
        <v>376.01600000000002</v>
      </c>
      <c r="K91" s="101">
        <f t="shared" ref="K91:L92" si="27">K92</f>
        <v>397.6</v>
      </c>
      <c r="L91" s="230">
        <f t="shared" si="27"/>
        <v>397.6</v>
      </c>
    </row>
    <row r="92" spans="1:12" ht="63" customHeight="1" x14ac:dyDescent="0.25">
      <c r="A92" s="111" t="s">
        <v>60</v>
      </c>
      <c r="B92" s="64" t="s">
        <v>30</v>
      </c>
      <c r="C92" s="65" t="s">
        <v>21</v>
      </c>
      <c r="D92" s="65" t="s">
        <v>32</v>
      </c>
      <c r="E92" s="90">
        <v>41110</v>
      </c>
      <c r="F92" s="65" t="s">
        <v>99</v>
      </c>
      <c r="G92" s="68" t="s">
        <v>13</v>
      </c>
      <c r="H92" s="65" t="s">
        <v>14</v>
      </c>
      <c r="I92" s="68"/>
      <c r="J92" s="101">
        <f>J93</f>
        <v>376.01600000000002</v>
      </c>
      <c r="K92" s="101">
        <f t="shared" si="27"/>
        <v>397.6</v>
      </c>
      <c r="L92" s="230">
        <f t="shared" si="27"/>
        <v>397.6</v>
      </c>
    </row>
    <row r="93" spans="1:12" ht="47.25" x14ac:dyDescent="0.25">
      <c r="A93" s="209" t="s">
        <v>153</v>
      </c>
      <c r="B93" s="81" t="s">
        <v>30</v>
      </c>
      <c r="C93" s="88" t="s">
        <v>21</v>
      </c>
      <c r="D93" s="88" t="s">
        <v>32</v>
      </c>
      <c r="E93" s="89" t="s">
        <v>35</v>
      </c>
      <c r="F93" s="88" t="s">
        <v>99</v>
      </c>
      <c r="G93" s="212" t="s">
        <v>13</v>
      </c>
      <c r="H93" s="74" t="s">
        <v>14</v>
      </c>
      <c r="I93" s="88">
        <v>911</v>
      </c>
      <c r="J93" s="231">
        <f>'Прил 2'!J24</f>
        <v>376.01600000000002</v>
      </c>
      <c r="K93" s="231">
        <f>'Прил 2'!K24</f>
        <v>397.6</v>
      </c>
      <c r="L93" s="231">
        <f>'Прил 2'!L24</f>
        <v>397.6</v>
      </c>
    </row>
    <row r="94" spans="1:12" ht="31.5" x14ac:dyDescent="0.25">
      <c r="A94" s="70" t="s">
        <v>213</v>
      </c>
      <c r="B94" s="68" t="s">
        <v>30</v>
      </c>
      <c r="C94" s="65" t="s">
        <v>21</v>
      </c>
      <c r="D94" s="65" t="s">
        <v>32</v>
      </c>
      <c r="E94" s="90" t="s">
        <v>36</v>
      </c>
      <c r="F94" s="65"/>
      <c r="G94" s="67"/>
      <c r="H94" s="5"/>
      <c r="I94" s="68"/>
      <c r="J94" s="101">
        <f>J95+J100</f>
        <v>347.36750999999998</v>
      </c>
      <c r="K94" s="101">
        <f t="shared" ref="K94:L94" si="28">K95+K100</f>
        <v>130</v>
      </c>
      <c r="L94" s="101">
        <f t="shared" si="28"/>
        <v>130</v>
      </c>
    </row>
    <row r="95" spans="1:12" ht="31.5" x14ac:dyDescent="0.25">
      <c r="A95" s="70" t="s">
        <v>92</v>
      </c>
      <c r="B95" s="64" t="s">
        <v>30</v>
      </c>
      <c r="C95" s="65" t="s">
        <v>21</v>
      </c>
      <c r="D95" s="65" t="s">
        <v>32</v>
      </c>
      <c r="E95" s="90" t="s">
        <v>36</v>
      </c>
      <c r="F95" s="65" t="s">
        <v>94</v>
      </c>
      <c r="G95" s="67"/>
      <c r="H95" s="5"/>
      <c r="I95" s="68"/>
      <c r="J95" s="101">
        <f>J96</f>
        <v>309.36750999999998</v>
      </c>
      <c r="K95" s="101">
        <f t="shared" ref="K95:L95" si="29">K96</f>
        <v>100</v>
      </c>
      <c r="L95" s="101">
        <f t="shared" si="29"/>
        <v>100</v>
      </c>
    </row>
    <row r="96" spans="1:12" ht="47.25" x14ac:dyDescent="0.25">
      <c r="A96" s="70" t="s">
        <v>93</v>
      </c>
      <c r="B96" s="64" t="s">
        <v>30</v>
      </c>
      <c r="C96" s="65" t="s">
        <v>21</v>
      </c>
      <c r="D96" s="65" t="s">
        <v>32</v>
      </c>
      <c r="E96" s="90" t="s">
        <v>36</v>
      </c>
      <c r="F96" s="65" t="s">
        <v>95</v>
      </c>
      <c r="G96" s="67"/>
      <c r="H96" s="5"/>
      <c r="I96" s="68"/>
      <c r="J96" s="101">
        <f>J97</f>
        <v>309.36750999999998</v>
      </c>
      <c r="K96" s="101">
        <f t="shared" ref="K96:L96" si="30">K97</f>
        <v>100</v>
      </c>
      <c r="L96" s="101">
        <f t="shared" si="30"/>
        <v>100</v>
      </c>
    </row>
    <row r="97" spans="1:53" ht="15.75" x14ac:dyDescent="0.25">
      <c r="A97" s="111" t="s">
        <v>12</v>
      </c>
      <c r="B97" s="64" t="s">
        <v>30</v>
      </c>
      <c r="C97" s="65" t="s">
        <v>21</v>
      </c>
      <c r="D97" s="65" t="s">
        <v>32</v>
      </c>
      <c r="E97" s="90" t="s">
        <v>36</v>
      </c>
      <c r="F97" s="65" t="s">
        <v>95</v>
      </c>
      <c r="G97" s="67" t="s">
        <v>13</v>
      </c>
      <c r="H97" s="5"/>
      <c r="I97" s="68"/>
      <c r="J97" s="101">
        <f>J98</f>
        <v>309.36750999999998</v>
      </c>
      <c r="K97" s="101">
        <f t="shared" ref="K97:L98" si="31">K98</f>
        <v>100</v>
      </c>
      <c r="L97" s="230">
        <f t="shared" si="31"/>
        <v>100</v>
      </c>
    </row>
    <row r="98" spans="1:53" ht="69.75" customHeight="1" x14ac:dyDescent="0.25">
      <c r="A98" s="111" t="s">
        <v>60</v>
      </c>
      <c r="B98" s="64" t="s">
        <v>30</v>
      </c>
      <c r="C98" s="65" t="s">
        <v>21</v>
      </c>
      <c r="D98" s="65" t="s">
        <v>32</v>
      </c>
      <c r="E98" s="90" t="s">
        <v>36</v>
      </c>
      <c r="F98" s="65" t="s">
        <v>95</v>
      </c>
      <c r="G98" s="67" t="s">
        <v>13</v>
      </c>
      <c r="H98" s="5" t="s">
        <v>14</v>
      </c>
      <c r="I98" s="68"/>
      <c r="J98" s="101">
        <f>J99</f>
        <v>309.36750999999998</v>
      </c>
      <c r="K98" s="101">
        <f t="shared" si="31"/>
        <v>100</v>
      </c>
      <c r="L98" s="230">
        <f t="shared" si="31"/>
        <v>100</v>
      </c>
    </row>
    <row r="99" spans="1:53" s="10" customFormat="1" ht="47.25" x14ac:dyDescent="0.25">
      <c r="A99" s="209" t="s">
        <v>153</v>
      </c>
      <c r="B99" s="81" t="s">
        <v>30</v>
      </c>
      <c r="C99" s="88" t="s">
        <v>21</v>
      </c>
      <c r="D99" s="88" t="s">
        <v>32</v>
      </c>
      <c r="E99" s="89" t="s">
        <v>36</v>
      </c>
      <c r="F99" s="88" t="s">
        <v>95</v>
      </c>
      <c r="G99" s="212" t="s">
        <v>13</v>
      </c>
      <c r="H99" s="74" t="s">
        <v>14</v>
      </c>
      <c r="I99" s="216">
        <v>911</v>
      </c>
      <c r="J99" s="231">
        <f>'Прил 2'!J26</f>
        <v>309.36750999999998</v>
      </c>
      <c r="K99" s="231">
        <f>'Прил 2'!K26</f>
        <v>100</v>
      </c>
      <c r="L99" s="231">
        <f>'Прил 2'!L26</f>
        <v>100</v>
      </c>
      <c r="M99" s="225"/>
      <c r="N99" s="225"/>
      <c r="O99" s="225"/>
      <c r="P99" s="225"/>
      <c r="Q99" s="225"/>
      <c r="R99" s="225"/>
      <c r="S99" s="225"/>
      <c r="T99" s="225"/>
      <c r="U99" s="225"/>
      <c r="V99" s="225"/>
      <c r="W99" s="225"/>
      <c r="X99" s="225"/>
      <c r="Y99" s="225"/>
      <c r="Z99" s="225"/>
      <c r="AA99" s="225"/>
      <c r="AB99" s="225"/>
      <c r="AC99" s="225"/>
      <c r="AD99" s="225"/>
      <c r="AE99" s="225"/>
      <c r="AF99" s="225"/>
      <c r="AG99" s="225"/>
      <c r="AH99" s="225"/>
      <c r="AI99" s="225"/>
      <c r="AJ99" s="225"/>
      <c r="AK99" s="225"/>
      <c r="AL99" s="225"/>
      <c r="AM99" s="225"/>
      <c r="AN99" s="225"/>
      <c r="AO99" s="225"/>
      <c r="AP99" s="225"/>
      <c r="AQ99" s="225"/>
      <c r="AR99" s="225"/>
      <c r="AS99" s="225"/>
      <c r="AT99" s="225"/>
      <c r="AU99" s="225"/>
      <c r="AV99" s="225"/>
      <c r="AW99" s="225"/>
      <c r="AX99" s="225"/>
      <c r="AY99" s="225"/>
      <c r="AZ99" s="225"/>
      <c r="BA99" s="225"/>
    </row>
    <row r="100" spans="1:53" s="10" customFormat="1" ht="31.5" x14ac:dyDescent="0.25">
      <c r="A100" s="70" t="s">
        <v>92</v>
      </c>
      <c r="B100" s="64" t="s">
        <v>30</v>
      </c>
      <c r="C100" s="65" t="s">
        <v>21</v>
      </c>
      <c r="D100" s="65" t="s">
        <v>32</v>
      </c>
      <c r="E100" s="90" t="s">
        <v>36</v>
      </c>
      <c r="F100" s="65" t="s">
        <v>101</v>
      </c>
      <c r="G100" s="67"/>
      <c r="H100" s="5"/>
      <c r="I100" s="68"/>
      <c r="J100" s="101">
        <f>J101+J105</f>
        <v>38</v>
      </c>
      <c r="K100" s="101">
        <f t="shared" ref="K100:L100" si="32">K101+K105</f>
        <v>30</v>
      </c>
      <c r="L100" s="101">
        <f t="shared" si="32"/>
        <v>30</v>
      </c>
      <c r="M100" s="225"/>
      <c r="N100" s="225"/>
      <c r="O100" s="225"/>
      <c r="P100" s="225"/>
      <c r="Q100" s="225"/>
      <c r="R100" s="225"/>
      <c r="S100" s="225"/>
      <c r="T100" s="225"/>
      <c r="U100" s="225"/>
      <c r="V100" s="225"/>
      <c r="W100" s="225"/>
      <c r="X100" s="225"/>
      <c r="Y100" s="225"/>
      <c r="Z100" s="225"/>
      <c r="AA100" s="225"/>
      <c r="AB100" s="225"/>
      <c r="AC100" s="225"/>
      <c r="AD100" s="225"/>
      <c r="AE100" s="225"/>
      <c r="AF100" s="225"/>
      <c r="AG100" s="225"/>
      <c r="AH100" s="225"/>
      <c r="AI100" s="225"/>
      <c r="AJ100" s="225"/>
      <c r="AK100" s="225"/>
      <c r="AL100" s="225"/>
      <c r="AM100" s="225"/>
      <c r="AN100" s="225"/>
      <c r="AO100" s="225"/>
      <c r="AP100" s="225"/>
      <c r="AQ100" s="225"/>
      <c r="AR100" s="225"/>
      <c r="AS100" s="225"/>
      <c r="AT100" s="225"/>
      <c r="AU100" s="225"/>
      <c r="AV100" s="225"/>
      <c r="AW100" s="225"/>
      <c r="AX100" s="225"/>
      <c r="AY100" s="225"/>
      <c r="AZ100" s="225"/>
      <c r="BA100" s="225"/>
    </row>
    <row r="101" spans="1:53" s="10" customFormat="1" ht="15.75" x14ac:dyDescent="0.25">
      <c r="A101" s="6" t="s">
        <v>259</v>
      </c>
      <c r="B101" s="215" t="s">
        <v>30</v>
      </c>
      <c r="C101" s="203" t="s">
        <v>21</v>
      </c>
      <c r="D101" s="65" t="s">
        <v>32</v>
      </c>
      <c r="E101" s="90" t="s">
        <v>36</v>
      </c>
      <c r="F101" s="65" t="s">
        <v>260</v>
      </c>
      <c r="G101" s="67"/>
      <c r="H101" s="206"/>
      <c r="I101" s="65"/>
      <c r="J101" s="101">
        <f>J102</f>
        <v>8</v>
      </c>
      <c r="K101" s="101">
        <f t="shared" ref="K101:L103" si="33">K102</f>
        <v>0</v>
      </c>
      <c r="L101" s="101">
        <f t="shared" si="33"/>
        <v>0</v>
      </c>
      <c r="M101" s="225"/>
      <c r="N101" s="225"/>
      <c r="O101" s="225"/>
      <c r="P101" s="225"/>
      <c r="Q101" s="225"/>
      <c r="R101" s="225"/>
      <c r="S101" s="225"/>
      <c r="T101" s="225"/>
      <c r="U101" s="225"/>
      <c r="V101" s="225"/>
      <c r="W101" s="225"/>
      <c r="X101" s="225"/>
      <c r="Y101" s="225"/>
      <c r="Z101" s="225"/>
      <c r="AA101" s="225"/>
      <c r="AB101" s="225"/>
      <c r="AC101" s="225"/>
      <c r="AD101" s="225"/>
      <c r="AE101" s="225"/>
      <c r="AF101" s="225"/>
      <c r="AG101" s="225"/>
      <c r="AH101" s="225"/>
      <c r="AI101" s="225"/>
      <c r="AJ101" s="225"/>
      <c r="AK101" s="225"/>
      <c r="AL101" s="225"/>
      <c r="AM101" s="225"/>
      <c r="AN101" s="225"/>
      <c r="AO101" s="225"/>
      <c r="AP101" s="225"/>
      <c r="AQ101" s="225"/>
      <c r="AR101" s="225"/>
      <c r="AS101" s="225"/>
      <c r="AT101" s="225"/>
      <c r="AU101" s="225"/>
      <c r="AV101" s="225"/>
      <c r="AW101" s="225"/>
      <c r="AX101" s="225"/>
      <c r="AY101" s="225"/>
      <c r="AZ101" s="225"/>
      <c r="BA101" s="225"/>
    </row>
    <row r="102" spans="1:53" s="10" customFormat="1" ht="15.75" x14ac:dyDescent="0.25">
      <c r="A102" s="211" t="s">
        <v>12</v>
      </c>
      <c r="B102" s="215" t="s">
        <v>30</v>
      </c>
      <c r="C102" s="203" t="s">
        <v>21</v>
      </c>
      <c r="D102" s="65" t="s">
        <v>32</v>
      </c>
      <c r="E102" s="90" t="s">
        <v>36</v>
      </c>
      <c r="F102" s="65" t="s">
        <v>260</v>
      </c>
      <c r="G102" s="67" t="s">
        <v>13</v>
      </c>
      <c r="H102" s="206"/>
      <c r="I102" s="65"/>
      <c r="J102" s="101">
        <f>J103</f>
        <v>8</v>
      </c>
      <c r="K102" s="101">
        <f t="shared" si="33"/>
        <v>0</v>
      </c>
      <c r="L102" s="101">
        <f t="shared" si="33"/>
        <v>0</v>
      </c>
      <c r="M102" s="225"/>
      <c r="N102" s="225"/>
      <c r="O102" s="225"/>
      <c r="P102" s="225"/>
      <c r="Q102" s="225"/>
      <c r="R102" s="225"/>
      <c r="S102" s="225"/>
      <c r="T102" s="225"/>
      <c r="U102" s="225"/>
      <c r="V102" s="225"/>
      <c r="W102" s="225"/>
      <c r="X102" s="225"/>
      <c r="Y102" s="225"/>
      <c r="Z102" s="225"/>
      <c r="AA102" s="225"/>
      <c r="AB102" s="225"/>
      <c r="AC102" s="225"/>
      <c r="AD102" s="225"/>
      <c r="AE102" s="225"/>
      <c r="AF102" s="225"/>
      <c r="AG102" s="225"/>
      <c r="AH102" s="225"/>
      <c r="AI102" s="225"/>
      <c r="AJ102" s="225"/>
      <c r="AK102" s="225"/>
      <c r="AL102" s="225"/>
      <c r="AM102" s="225"/>
      <c r="AN102" s="225"/>
      <c r="AO102" s="225"/>
      <c r="AP102" s="225"/>
      <c r="AQ102" s="225"/>
      <c r="AR102" s="225"/>
      <c r="AS102" s="225"/>
      <c r="AT102" s="225"/>
      <c r="AU102" s="225"/>
      <c r="AV102" s="225"/>
      <c r="AW102" s="225"/>
      <c r="AX102" s="225"/>
      <c r="AY102" s="225"/>
      <c r="AZ102" s="225"/>
      <c r="BA102" s="225"/>
    </row>
    <row r="103" spans="1:53" s="10" customFormat="1" ht="63" x14ac:dyDescent="0.25">
      <c r="A103" s="211" t="s">
        <v>60</v>
      </c>
      <c r="B103" s="215" t="s">
        <v>30</v>
      </c>
      <c r="C103" s="203" t="s">
        <v>21</v>
      </c>
      <c r="D103" s="65" t="s">
        <v>32</v>
      </c>
      <c r="E103" s="90" t="s">
        <v>36</v>
      </c>
      <c r="F103" s="65" t="s">
        <v>260</v>
      </c>
      <c r="G103" s="67" t="s">
        <v>13</v>
      </c>
      <c r="H103" s="206" t="s">
        <v>14</v>
      </c>
      <c r="I103" s="65"/>
      <c r="J103" s="101">
        <f>J104</f>
        <v>8</v>
      </c>
      <c r="K103" s="101">
        <f t="shared" si="33"/>
        <v>0</v>
      </c>
      <c r="L103" s="101">
        <f t="shared" si="33"/>
        <v>0</v>
      </c>
      <c r="M103" s="225"/>
      <c r="N103" s="225"/>
      <c r="O103" s="225"/>
      <c r="P103" s="225"/>
      <c r="Q103" s="225"/>
      <c r="R103" s="225"/>
      <c r="S103" s="225"/>
      <c r="T103" s="225"/>
      <c r="U103" s="225"/>
      <c r="V103" s="225"/>
      <c r="W103" s="225"/>
      <c r="X103" s="225"/>
      <c r="Y103" s="225"/>
      <c r="Z103" s="225"/>
      <c r="AA103" s="225"/>
      <c r="AB103" s="225"/>
      <c r="AC103" s="225"/>
      <c r="AD103" s="225"/>
      <c r="AE103" s="225"/>
      <c r="AF103" s="225"/>
      <c r="AG103" s="225"/>
      <c r="AH103" s="225"/>
      <c r="AI103" s="225"/>
      <c r="AJ103" s="225"/>
      <c r="AK103" s="225"/>
      <c r="AL103" s="225"/>
      <c r="AM103" s="225"/>
      <c r="AN103" s="225"/>
      <c r="AO103" s="225"/>
      <c r="AP103" s="225"/>
      <c r="AQ103" s="225"/>
      <c r="AR103" s="225"/>
      <c r="AS103" s="225"/>
      <c r="AT103" s="225"/>
      <c r="AU103" s="225"/>
      <c r="AV103" s="225"/>
      <c r="AW103" s="225"/>
      <c r="AX103" s="225"/>
      <c r="AY103" s="225"/>
      <c r="AZ103" s="225"/>
      <c r="BA103" s="225"/>
    </row>
    <row r="104" spans="1:53" s="10" customFormat="1" ht="47.25" x14ac:dyDescent="0.25">
      <c r="A104" s="209" t="s">
        <v>153</v>
      </c>
      <c r="B104" s="74" t="s">
        <v>30</v>
      </c>
      <c r="C104" s="88" t="s">
        <v>21</v>
      </c>
      <c r="D104" s="88" t="s">
        <v>32</v>
      </c>
      <c r="E104" s="88" t="s">
        <v>36</v>
      </c>
      <c r="F104" s="88" t="s">
        <v>260</v>
      </c>
      <c r="G104" s="74" t="s">
        <v>13</v>
      </c>
      <c r="H104" s="74" t="s">
        <v>14</v>
      </c>
      <c r="I104" s="88" t="s">
        <v>190</v>
      </c>
      <c r="J104" s="231">
        <f>'Прил 2'!J29</f>
        <v>8</v>
      </c>
      <c r="K104" s="231">
        <f>'Прил 2'!K29</f>
        <v>0</v>
      </c>
      <c r="L104" s="231">
        <f>'Прил 2'!L29</f>
        <v>0</v>
      </c>
      <c r="M104" s="225"/>
      <c r="N104" s="225"/>
      <c r="O104" s="225"/>
      <c r="P104" s="225"/>
      <c r="Q104" s="225"/>
      <c r="R104" s="225"/>
      <c r="S104" s="225"/>
      <c r="T104" s="225"/>
      <c r="U104" s="225"/>
      <c r="V104" s="225"/>
      <c r="W104" s="225"/>
      <c r="X104" s="225"/>
      <c r="Y104" s="225"/>
      <c r="Z104" s="225"/>
      <c r="AA104" s="225"/>
      <c r="AB104" s="225"/>
      <c r="AC104" s="225"/>
      <c r="AD104" s="225"/>
      <c r="AE104" s="225"/>
      <c r="AF104" s="225"/>
      <c r="AG104" s="225"/>
      <c r="AH104" s="225"/>
      <c r="AI104" s="225"/>
      <c r="AJ104" s="225"/>
      <c r="AK104" s="225"/>
      <c r="AL104" s="225"/>
      <c r="AM104" s="225"/>
      <c r="AN104" s="225"/>
      <c r="AO104" s="225"/>
      <c r="AP104" s="225"/>
      <c r="AQ104" s="225"/>
      <c r="AR104" s="225"/>
      <c r="AS104" s="225"/>
      <c r="AT104" s="225"/>
      <c r="AU104" s="225"/>
      <c r="AV104" s="225"/>
      <c r="AW104" s="225"/>
      <c r="AX104" s="225"/>
      <c r="AY104" s="225"/>
      <c r="AZ104" s="225"/>
      <c r="BA104" s="225"/>
    </row>
    <row r="105" spans="1:53" ht="47.25" x14ac:dyDescent="0.25">
      <c r="A105" s="70" t="s">
        <v>93</v>
      </c>
      <c r="B105" s="64" t="s">
        <v>30</v>
      </c>
      <c r="C105" s="65" t="s">
        <v>21</v>
      </c>
      <c r="D105" s="65" t="s">
        <v>32</v>
      </c>
      <c r="E105" s="90" t="s">
        <v>36</v>
      </c>
      <c r="F105" s="65" t="s">
        <v>104</v>
      </c>
      <c r="G105" s="67"/>
      <c r="H105" s="5"/>
      <c r="I105" s="68"/>
      <c r="J105" s="101">
        <f>J106</f>
        <v>30</v>
      </c>
      <c r="K105" s="101">
        <f t="shared" ref="K105:L107" si="34">K106</f>
        <v>30</v>
      </c>
      <c r="L105" s="101">
        <f t="shared" ref="L105" si="35">L106</f>
        <v>30</v>
      </c>
    </row>
    <row r="106" spans="1:53" ht="15.75" x14ac:dyDescent="0.25">
      <c r="A106" s="111" t="s">
        <v>12</v>
      </c>
      <c r="B106" s="64" t="s">
        <v>30</v>
      </c>
      <c r="C106" s="65" t="s">
        <v>21</v>
      </c>
      <c r="D106" s="65" t="s">
        <v>32</v>
      </c>
      <c r="E106" s="90" t="s">
        <v>36</v>
      </c>
      <c r="F106" s="65" t="s">
        <v>104</v>
      </c>
      <c r="G106" s="67" t="s">
        <v>13</v>
      </c>
      <c r="H106" s="5"/>
      <c r="I106" s="68"/>
      <c r="J106" s="101">
        <f>J107</f>
        <v>30</v>
      </c>
      <c r="K106" s="101">
        <f t="shared" si="34"/>
        <v>30</v>
      </c>
      <c r="L106" s="230">
        <f t="shared" si="34"/>
        <v>30</v>
      </c>
    </row>
    <row r="107" spans="1:53" ht="69.75" customHeight="1" x14ac:dyDescent="0.25">
      <c r="A107" s="111" t="s">
        <v>60</v>
      </c>
      <c r="B107" s="64" t="s">
        <v>30</v>
      </c>
      <c r="C107" s="65" t="s">
        <v>21</v>
      </c>
      <c r="D107" s="65" t="s">
        <v>32</v>
      </c>
      <c r="E107" s="90" t="s">
        <v>36</v>
      </c>
      <c r="F107" s="65" t="s">
        <v>104</v>
      </c>
      <c r="G107" s="67" t="s">
        <v>13</v>
      </c>
      <c r="H107" s="5" t="s">
        <v>14</v>
      </c>
      <c r="I107" s="68"/>
      <c r="J107" s="25">
        <f>J108</f>
        <v>30</v>
      </c>
      <c r="K107" s="25">
        <f t="shared" si="34"/>
        <v>30</v>
      </c>
      <c r="L107" s="132">
        <f t="shared" si="34"/>
        <v>30</v>
      </c>
    </row>
    <row r="108" spans="1:53" ht="46.5" customHeight="1" x14ac:dyDescent="0.25">
      <c r="A108" s="209" t="s">
        <v>153</v>
      </c>
      <c r="B108" s="81" t="s">
        <v>30</v>
      </c>
      <c r="C108" s="88" t="s">
        <v>21</v>
      </c>
      <c r="D108" s="88" t="s">
        <v>32</v>
      </c>
      <c r="E108" s="89" t="s">
        <v>36</v>
      </c>
      <c r="F108" s="88" t="s">
        <v>104</v>
      </c>
      <c r="G108" s="212" t="s">
        <v>13</v>
      </c>
      <c r="H108" s="74" t="s">
        <v>14</v>
      </c>
      <c r="I108" s="216">
        <v>911</v>
      </c>
      <c r="J108" s="77">
        <f>'Прил 2'!J30</f>
        <v>30</v>
      </c>
      <c r="K108" s="77">
        <f>'Прил 2'!K28</f>
        <v>30</v>
      </c>
      <c r="L108" s="77">
        <f>'Прил 2'!L28</f>
        <v>30</v>
      </c>
    </row>
    <row r="109" spans="1:53" ht="69" customHeight="1" x14ac:dyDescent="0.25">
      <c r="A109" s="202" t="s">
        <v>187</v>
      </c>
      <c r="B109" s="215" t="s">
        <v>30</v>
      </c>
      <c r="C109" s="203" t="s">
        <v>21</v>
      </c>
      <c r="D109" s="65" t="s">
        <v>32</v>
      </c>
      <c r="E109" s="90" t="s">
        <v>188</v>
      </c>
      <c r="F109" s="65"/>
      <c r="G109" s="67"/>
      <c r="H109" s="5"/>
      <c r="I109" s="68"/>
      <c r="J109" s="25">
        <f>J110+J115</f>
        <v>1363.8070000000002</v>
      </c>
      <c r="K109" s="25">
        <f t="shared" ref="K109:L113" si="36">K110</f>
        <v>0</v>
      </c>
      <c r="L109" s="25">
        <f t="shared" si="36"/>
        <v>0</v>
      </c>
    </row>
    <row r="110" spans="1:53" ht="85.5" customHeight="1" x14ac:dyDescent="0.25">
      <c r="A110" s="205" t="s">
        <v>96</v>
      </c>
      <c r="B110" s="215" t="s">
        <v>30</v>
      </c>
      <c r="C110" s="203" t="s">
        <v>21</v>
      </c>
      <c r="D110" s="65" t="s">
        <v>32</v>
      </c>
      <c r="E110" s="90" t="s">
        <v>188</v>
      </c>
      <c r="F110" s="65" t="s">
        <v>98</v>
      </c>
      <c r="G110" s="67"/>
      <c r="H110" s="5"/>
      <c r="I110" s="68"/>
      <c r="J110" s="25">
        <f>J111</f>
        <v>448.66700000000003</v>
      </c>
      <c r="K110" s="25">
        <f t="shared" si="36"/>
        <v>0</v>
      </c>
      <c r="L110" s="25">
        <f t="shared" si="36"/>
        <v>0</v>
      </c>
    </row>
    <row r="111" spans="1:53" ht="37.5" customHeight="1" x14ac:dyDescent="0.25">
      <c r="A111" s="205" t="s">
        <v>97</v>
      </c>
      <c r="B111" s="215" t="s">
        <v>30</v>
      </c>
      <c r="C111" s="203" t="s">
        <v>21</v>
      </c>
      <c r="D111" s="65" t="s">
        <v>32</v>
      </c>
      <c r="E111" s="90" t="s">
        <v>188</v>
      </c>
      <c r="F111" s="65" t="s">
        <v>99</v>
      </c>
      <c r="G111" s="67"/>
      <c r="H111" s="5"/>
      <c r="I111" s="68"/>
      <c r="J111" s="25">
        <f>J112</f>
        <v>448.66700000000003</v>
      </c>
      <c r="K111" s="25">
        <f t="shared" si="36"/>
        <v>0</v>
      </c>
      <c r="L111" s="25">
        <f t="shared" si="36"/>
        <v>0</v>
      </c>
    </row>
    <row r="112" spans="1:53" ht="18.75" customHeight="1" x14ac:dyDescent="0.25">
      <c r="A112" s="211" t="s">
        <v>12</v>
      </c>
      <c r="B112" s="215" t="s">
        <v>30</v>
      </c>
      <c r="C112" s="203" t="s">
        <v>21</v>
      </c>
      <c r="D112" s="65" t="s">
        <v>32</v>
      </c>
      <c r="E112" s="90" t="s">
        <v>188</v>
      </c>
      <c r="F112" s="65" t="s">
        <v>99</v>
      </c>
      <c r="G112" s="67" t="s">
        <v>13</v>
      </c>
      <c r="H112" s="5"/>
      <c r="I112" s="68"/>
      <c r="J112" s="25">
        <f>J113</f>
        <v>448.66700000000003</v>
      </c>
      <c r="K112" s="25">
        <f t="shared" si="36"/>
        <v>0</v>
      </c>
      <c r="L112" s="25">
        <f t="shared" si="36"/>
        <v>0</v>
      </c>
    </row>
    <row r="113" spans="1:53" ht="67.5" customHeight="1" x14ac:dyDescent="0.25">
      <c r="A113" s="211" t="s">
        <v>60</v>
      </c>
      <c r="B113" s="215" t="s">
        <v>30</v>
      </c>
      <c r="C113" s="203" t="s">
        <v>21</v>
      </c>
      <c r="D113" s="65" t="s">
        <v>32</v>
      </c>
      <c r="E113" s="90" t="s">
        <v>188</v>
      </c>
      <c r="F113" s="65" t="s">
        <v>99</v>
      </c>
      <c r="G113" s="67" t="s">
        <v>13</v>
      </c>
      <c r="H113" s="5" t="s">
        <v>14</v>
      </c>
      <c r="I113" s="68"/>
      <c r="J113" s="25">
        <f>J114</f>
        <v>448.66700000000003</v>
      </c>
      <c r="K113" s="25">
        <f t="shared" si="36"/>
        <v>0</v>
      </c>
      <c r="L113" s="25">
        <f t="shared" si="36"/>
        <v>0</v>
      </c>
    </row>
    <row r="114" spans="1:53" ht="57" customHeight="1" x14ac:dyDescent="0.25">
      <c r="A114" s="209" t="s">
        <v>153</v>
      </c>
      <c r="B114" s="81" t="s">
        <v>30</v>
      </c>
      <c r="C114" s="88" t="s">
        <v>21</v>
      </c>
      <c r="D114" s="88" t="s">
        <v>32</v>
      </c>
      <c r="E114" s="89" t="s">
        <v>188</v>
      </c>
      <c r="F114" s="88" t="s">
        <v>99</v>
      </c>
      <c r="G114" s="212" t="s">
        <v>13</v>
      </c>
      <c r="H114" s="74" t="s">
        <v>14</v>
      </c>
      <c r="I114" s="216" t="s">
        <v>190</v>
      </c>
      <c r="J114" s="77">
        <f>'Прил 2'!J33</f>
        <v>448.66700000000003</v>
      </c>
      <c r="K114" s="77">
        <f>'Прил 2'!K33</f>
        <v>0</v>
      </c>
      <c r="L114" s="77">
        <f>'Прил 2'!L33</f>
        <v>0</v>
      </c>
    </row>
    <row r="115" spans="1:53" ht="39.75" customHeight="1" x14ac:dyDescent="0.25">
      <c r="A115" s="252" t="s">
        <v>92</v>
      </c>
      <c r="B115" s="215" t="s">
        <v>30</v>
      </c>
      <c r="C115" s="203" t="s">
        <v>21</v>
      </c>
      <c r="D115" s="203" t="s">
        <v>32</v>
      </c>
      <c r="E115" s="90" t="s">
        <v>188</v>
      </c>
      <c r="F115" s="203" t="s">
        <v>94</v>
      </c>
      <c r="G115" s="212"/>
      <c r="H115" s="74"/>
      <c r="I115" s="216"/>
      <c r="J115" s="25">
        <f>J116</f>
        <v>915.1400000000001</v>
      </c>
      <c r="K115" s="25">
        <f t="shared" ref="K115:L118" si="37">K116</f>
        <v>0</v>
      </c>
      <c r="L115" s="25">
        <f t="shared" si="37"/>
        <v>0</v>
      </c>
    </row>
    <row r="116" spans="1:53" ht="42" customHeight="1" x14ac:dyDescent="0.25">
      <c r="A116" s="252" t="s">
        <v>93</v>
      </c>
      <c r="B116" s="215" t="s">
        <v>30</v>
      </c>
      <c r="C116" s="203" t="s">
        <v>21</v>
      </c>
      <c r="D116" s="203" t="s">
        <v>32</v>
      </c>
      <c r="E116" s="90" t="s">
        <v>188</v>
      </c>
      <c r="F116" s="203" t="s">
        <v>95</v>
      </c>
      <c r="G116" s="212"/>
      <c r="H116" s="74"/>
      <c r="I116" s="216"/>
      <c r="J116" s="25">
        <f>J117</f>
        <v>915.1400000000001</v>
      </c>
      <c r="K116" s="25">
        <f t="shared" si="37"/>
        <v>0</v>
      </c>
      <c r="L116" s="25">
        <f t="shared" si="37"/>
        <v>0</v>
      </c>
    </row>
    <row r="117" spans="1:53" ht="27" customHeight="1" x14ac:dyDescent="0.25">
      <c r="A117" s="211" t="s">
        <v>12</v>
      </c>
      <c r="B117" s="215" t="s">
        <v>30</v>
      </c>
      <c r="C117" s="203" t="s">
        <v>21</v>
      </c>
      <c r="D117" s="65" t="s">
        <v>32</v>
      </c>
      <c r="E117" s="90" t="s">
        <v>188</v>
      </c>
      <c r="F117" s="65" t="s">
        <v>95</v>
      </c>
      <c r="G117" s="67" t="s">
        <v>13</v>
      </c>
      <c r="H117" s="5"/>
      <c r="I117" s="68"/>
      <c r="J117" s="25">
        <f>J118</f>
        <v>915.1400000000001</v>
      </c>
      <c r="K117" s="25">
        <f t="shared" si="37"/>
        <v>0</v>
      </c>
      <c r="L117" s="25">
        <f t="shared" si="37"/>
        <v>0</v>
      </c>
    </row>
    <row r="118" spans="1:53" ht="64.5" customHeight="1" x14ac:dyDescent="0.25">
      <c r="A118" s="211" t="s">
        <v>60</v>
      </c>
      <c r="B118" s="215" t="s">
        <v>30</v>
      </c>
      <c r="C118" s="203" t="s">
        <v>21</v>
      </c>
      <c r="D118" s="65" t="s">
        <v>32</v>
      </c>
      <c r="E118" s="90" t="s">
        <v>188</v>
      </c>
      <c r="F118" s="65" t="s">
        <v>95</v>
      </c>
      <c r="G118" s="67" t="s">
        <v>13</v>
      </c>
      <c r="H118" s="5" t="s">
        <v>14</v>
      </c>
      <c r="I118" s="68"/>
      <c r="J118" s="25">
        <f>J119</f>
        <v>915.1400000000001</v>
      </c>
      <c r="K118" s="25">
        <f t="shared" si="37"/>
        <v>0</v>
      </c>
      <c r="L118" s="25">
        <f t="shared" si="37"/>
        <v>0</v>
      </c>
    </row>
    <row r="119" spans="1:53" ht="57" customHeight="1" x14ac:dyDescent="0.25">
      <c r="A119" s="209" t="s">
        <v>153</v>
      </c>
      <c r="B119" s="81" t="s">
        <v>30</v>
      </c>
      <c r="C119" s="88" t="s">
        <v>21</v>
      </c>
      <c r="D119" s="88" t="s">
        <v>32</v>
      </c>
      <c r="E119" s="89" t="s">
        <v>188</v>
      </c>
      <c r="F119" s="88" t="s">
        <v>95</v>
      </c>
      <c r="G119" s="212" t="s">
        <v>13</v>
      </c>
      <c r="H119" s="74" t="s">
        <v>14</v>
      </c>
      <c r="I119" s="216" t="s">
        <v>190</v>
      </c>
      <c r="J119" s="77">
        <f>'Прил 2'!J35</f>
        <v>915.1400000000001</v>
      </c>
      <c r="K119" s="77">
        <f>'Прил 2'!K35</f>
        <v>0</v>
      </c>
      <c r="L119" s="77">
        <f>'Прил 2'!L35</f>
        <v>0</v>
      </c>
    </row>
    <row r="120" spans="1:53" ht="63" x14ac:dyDescent="0.25">
      <c r="A120" s="78" t="s">
        <v>159</v>
      </c>
      <c r="B120" s="164">
        <v>89</v>
      </c>
      <c r="C120" s="159"/>
      <c r="D120" s="65"/>
      <c r="E120" s="90"/>
      <c r="F120" s="65"/>
      <c r="G120" s="68"/>
      <c r="H120" s="65"/>
      <c r="I120" s="68"/>
      <c r="J120" s="25">
        <f>J121</f>
        <v>957.15111999999999</v>
      </c>
      <c r="K120" s="25">
        <f>K121</f>
        <v>361.94613999999996</v>
      </c>
      <c r="L120" s="25">
        <f t="shared" ref="L120" si="38">L121</f>
        <v>377.01537000000002</v>
      </c>
    </row>
    <row r="121" spans="1:53" ht="70.900000000000006" customHeight="1" x14ac:dyDescent="0.25">
      <c r="A121" s="78" t="s">
        <v>160</v>
      </c>
      <c r="B121" s="164">
        <v>89</v>
      </c>
      <c r="C121" s="159" t="s">
        <v>20</v>
      </c>
      <c r="D121" s="65"/>
      <c r="E121" s="90"/>
      <c r="F121" s="65"/>
      <c r="G121" s="68"/>
      <c r="H121" s="65"/>
      <c r="I121" s="68"/>
      <c r="J121" s="25">
        <f>J127+J133+J139+J175+J186+J151+J157+J180+J158+J140+J164</f>
        <v>957.15111999999999</v>
      </c>
      <c r="K121" s="25">
        <f>K127+K133+K139+K175+K186+K151+K157+K180+K158+K140</f>
        <v>361.94613999999996</v>
      </c>
      <c r="L121" s="25">
        <f>L127+L133+L139+L175+L186+L151+L157+L180+L158+L140</f>
        <v>377.01537000000002</v>
      </c>
    </row>
    <row r="122" spans="1:53" ht="15.75" x14ac:dyDescent="0.25">
      <c r="A122" s="111" t="s">
        <v>54</v>
      </c>
      <c r="B122" s="84">
        <v>89</v>
      </c>
      <c r="C122" s="65">
        <v>1</v>
      </c>
      <c r="D122" s="65" t="s">
        <v>32</v>
      </c>
      <c r="E122" s="90" t="s">
        <v>55</v>
      </c>
      <c r="F122" s="65"/>
      <c r="G122" s="68"/>
      <c r="H122" s="65"/>
      <c r="I122" s="65"/>
      <c r="J122" s="25">
        <f>J125</f>
        <v>108.4</v>
      </c>
      <c r="K122" s="25">
        <f>K125</f>
        <v>55.7</v>
      </c>
      <c r="L122" s="132">
        <f>L125</f>
        <v>24.299999999999997</v>
      </c>
    </row>
    <row r="123" spans="1:53" ht="23.25" customHeight="1" x14ac:dyDescent="0.25">
      <c r="A123" s="78" t="s">
        <v>88</v>
      </c>
      <c r="B123" s="84">
        <v>89</v>
      </c>
      <c r="C123" s="65">
        <v>1</v>
      </c>
      <c r="D123" s="65" t="s">
        <v>32</v>
      </c>
      <c r="E123" s="90" t="s">
        <v>55</v>
      </c>
      <c r="F123" s="65" t="s">
        <v>90</v>
      </c>
      <c r="G123" s="68"/>
      <c r="H123" s="65"/>
      <c r="I123" s="65"/>
      <c r="J123" s="25">
        <f>J124</f>
        <v>108.4</v>
      </c>
      <c r="K123" s="25">
        <f t="shared" ref="K123:L123" si="39">K124</f>
        <v>55.7</v>
      </c>
      <c r="L123" s="25">
        <f t="shared" si="39"/>
        <v>24.299999999999997</v>
      </c>
    </row>
    <row r="124" spans="1:53" ht="31.5" x14ac:dyDescent="0.25">
      <c r="A124" s="78" t="s">
        <v>89</v>
      </c>
      <c r="B124" s="84">
        <v>89</v>
      </c>
      <c r="C124" s="65">
        <v>1</v>
      </c>
      <c r="D124" s="65" t="s">
        <v>32</v>
      </c>
      <c r="E124" s="90" t="s">
        <v>55</v>
      </c>
      <c r="F124" s="65" t="s">
        <v>91</v>
      </c>
      <c r="G124" s="68"/>
      <c r="H124" s="65"/>
      <c r="I124" s="65"/>
      <c r="J124" s="25">
        <f>J125</f>
        <v>108.4</v>
      </c>
      <c r="K124" s="25">
        <f t="shared" ref="K124:L124" si="40">K125</f>
        <v>55.7</v>
      </c>
      <c r="L124" s="25">
        <f t="shared" si="40"/>
        <v>24.299999999999997</v>
      </c>
    </row>
    <row r="125" spans="1:53" ht="15.75" x14ac:dyDescent="0.25">
      <c r="A125" s="111" t="s">
        <v>53</v>
      </c>
      <c r="B125" s="84">
        <v>89</v>
      </c>
      <c r="C125" s="65">
        <v>1</v>
      </c>
      <c r="D125" s="65" t="s">
        <v>32</v>
      </c>
      <c r="E125" s="90" t="s">
        <v>55</v>
      </c>
      <c r="F125" s="65" t="s">
        <v>91</v>
      </c>
      <c r="G125" s="68" t="s">
        <v>27</v>
      </c>
      <c r="H125" s="65"/>
      <c r="I125" s="65"/>
      <c r="J125" s="25">
        <f>J126</f>
        <v>108.4</v>
      </c>
      <c r="K125" s="25">
        <f t="shared" ref="K125:L126" si="41">K126</f>
        <v>55.7</v>
      </c>
      <c r="L125" s="132">
        <f t="shared" si="41"/>
        <v>24.299999999999997</v>
      </c>
    </row>
    <row r="126" spans="1:53" ht="15.75" x14ac:dyDescent="0.25">
      <c r="A126" s="111" t="s">
        <v>23</v>
      </c>
      <c r="B126" s="84">
        <v>89</v>
      </c>
      <c r="C126" s="65">
        <v>1</v>
      </c>
      <c r="D126" s="65" t="s">
        <v>32</v>
      </c>
      <c r="E126" s="90" t="s">
        <v>55</v>
      </c>
      <c r="F126" s="65" t="s">
        <v>91</v>
      </c>
      <c r="G126" s="68" t="s">
        <v>27</v>
      </c>
      <c r="H126" s="65" t="s">
        <v>13</v>
      </c>
      <c r="I126" s="65"/>
      <c r="J126" s="25">
        <f>J127</f>
        <v>108.4</v>
      </c>
      <c r="K126" s="25">
        <f t="shared" si="41"/>
        <v>55.7</v>
      </c>
      <c r="L126" s="132">
        <f t="shared" si="41"/>
        <v>24.299999999999997</v>
      </c>
    </row>
    <row r="127" spans="1:53" s="10" customFormat="1" ht="52.15" customHeight="1" x14ac:dyDescent="0.25">
      <c r="A127" s="209" t="s">
        <v>153</v>
      </c>
      <c r="B127" s="87">
        <v>89</v>
      </c>
      <c r="C127" s="88">
        <v>1</v>
      </c>
      <c r="D127" s="88" t="s">
        <v>32</v>
      </c>
      <c r="E127" s="89" t="s">
        <v>55</v>
      </c>
      <c r="F127" s="88" t="s">
        <v>91</v>
      </c>
      <c r="G127" s="216" t="s">
        <v>27</v>
      </c>
      <c r="H127" s="88" t="s">
        <v>13</v>
      </c>
      <c r="I127" s="88">
        <v>911</v>
      </c>
      <c r="J127" s="77">
        <f>'Прил 2'!J127</f>
        <v>108.4</v>
      </c>
      <c r="K127" s="77">
        <f>'Прил 2'!K127</f>
        <v>55.7</v>
      </c>
      <c r="L127" s="77">
        <f>'Прил 2'!L127</f>
        <v>24.299999999999997</v>
      </c>
      <c r="M127" s="225"/>
      <c r="N127" s="225"/>
      <c r="O127" s="225"/>
      <c r="P127" s="225"/>
      <c r="Q127" s="225"/>
      <c r="R127" s="225"/>
      <c r="S127" s="225"/>
      <c r="T127" s="225"/>
      <c r="U127" s="225"/>
      <c r="V127" s="225"/>
      <c r="W127" s="225"/>
      <c r="X127" s="225"/>
      <c r="Y127" s="225"/>
      <c r="Z127" s="225"/>
      <c r="AA127" s="225"/>
      <c r="AB127" s="225"/>
      <c r="AC127" s="225"/>
      <c r="AD127" s="225"/>
      <c r="AE127" s="225"/>
      <c r="AF127" s="225"/>
      <c r="AG127" s="225"/>
      <c r="AH127" s="225"/>
      <c r="AI127" s="225"/>
      <c r="AJ127" s="225"/>
      <c r="AK127" s="225"/>
      <c r="AL127" s="225"/>
      <c r="AM127" s="225"/>
      <c r="AN127" s="225"/>
      <c r="AO127" s="225"/>
      <c r="AP127" s="225"/>
      <c r="AQ127" s="225"/>
      <c r="AR127" s="225"/>
      <c r="AS127" s="225"/>
      <c r="AT127" s="225"/>
      <c r="AU127" s="225"/>
      <c r="AV127" s="225"/>
      <c r="AW127" s="225"/>
      <c r="AX127" s="225"/>
      <c r="AY127" s="225"/>
      <c r="AZ127" s="225"/>
      <c r="BA127" s="225"/>
    </row>
    <row r="128" spans="1:53" ht="52.9" customHeight="1" x14ac:dyDescent="0.25">
      <c r="A128" s="70" t="s">
        <v>161</v>
      </c>
      <c r="B128" s="64">
        <v>89</v>
      </c>
      <c r="C128" s="65" t="s">
        <v>20</v>
      </c>
      <c r="D128" s="65" t="s">
        <v>32</v>
      </c>
      <c r="E128" s="90" t="s">
        <v>41</v>
      </c>
      <c r="F128" s="65"/>
      <c r="G128" s="68"/>
      <c r="H128" s="65"/>
      <c r="I128" s="68"/>
      <c r="J128" s="25">
        <f>J131</f>
        <v>5</v>
      </c>
      <c r="K128" s="25">
        <f>K131</f>
        <v>5</v>
      </c>
      <c r="L128" s="132">
        <f>L131</f>
        <v>5</v>
      </c>
    </row>
    <row r="129" spans="1:53" s="16" customFormat="1" ht="21.6" customHeight="1" x14ac:dyDescent="0.25">
      <c r="A129" s="69" t="s">
        <v>100</v>
      </c>
      <c r="B129" s="64" t="s">
        <v>43</v>
      </c>
      <c r="C129" s="65" t="s">
        <v>20</v>
      </c>
      <c r="D129" s="65" t="s">
        <v>32</v>
      </c>
      <c r="E129" s="90" t="s">
        <v>41</v>
      </c>
      <c r="F129" s="65" t="s">
        <v>101</v>
      </c>
      <c r="G129" s="68"/>
      <c r="H129" s="65"/>
      <c r="I129" s="68"/>
      <c r="J129" s="25">
        <f>J130</f>
        <v>5</v>
      </c>
      <c r="K129" s="25">
        <f t="shared" ref="K129:L129" si="42">K130</f>
        <v>5</v>
      </c>
      <c r="L129" s="25">
        <f t="shared" si="42"/>
        <v>5</v>
      </c>
      <c r="M129" s="29"/>
      <c r="N129" s="29"/>
      <c r="O129" s="29"/>
      <c r="P129" s="29"/>
      <c r="Q129" s="29"/>
      <c r="R129" s="29"/>
      <c r="S129" s="29"/>
      <c r="T129" s="29"/>
      <c r="U129" s="29"/>
      <c r="V129" s="29"/>
      <c r="W129" s="29"/>
      <c r="X129" s="29"/>
      <c r="Y129" s="29"/>
      <c r="Z129" s="29"/>
      <c r="AA129" s="29"/>
      <c r="AB129" s="29"/>
      <c r="AC129" s="29"/>
      <c r="AD129" s="29"/>
      <c r="AE129" s="29"/>
      <c r="AF129" s="29"/>
      <c r="AG129" s="29"/>
      <c r="AH129" s="29"/>
      <c r="AI129" s="29"/>
      <c r="AJ129" s="29"/>
      <c r="AK129" s="29"/>
      <c r="AL129" s="29"/>
      <c r="AM129" s="29"/>
      <c r="AN129" s="29"/>
      <c r="AO129" s="29"/>
      <c r="AP129" s="29"/>
      <c r="AQ129" s="29"/>
      <c r="AR129" s="29"/>
      <c r="AS129" s="29"/>
      <c r="AT129" s="29"/>
      <c r="AU129" s="29"/>
      <c r="AV129" s="29"/>
      <c r="AW129" s="29"/>
      <c r="AX129" s="29"/>
      <c r="AY129" s="29"/>
      <c r="AZ129" s="29"/>
      <c r="BA129" s="29"/>
    </row>
    <row r="130" spans="1:53" s="16" customFormat="1" ht="22.15" customHeight="1" x14ac:dyDescent="0.25">
      <c r="A130" s="70" t="s">
        <v>42</v>
      </c>
      <c r="B130" s="64" t="s">
        <v>43</v>
      </c>
      <c r="C130" s="65" t="s">
        <v>20</v>
      </c>
      <c r="D130" s="65" t="s">
        <v>32</v>
      </c>
      <c r="E130" s="90" t="s">
        <v>41</v>
      </c>
      <c r="F130" s="65" t="s">
        <v>44</v>
      </c>
      <c r="G130" s="68"/>
      <c r="H130" s="65"/>
      <c r="I130" s="68"/>
      <c r="J130" s="25">
        <f>J131</f>
        <v>5</v>
      </c>
      <c r="K130" s="25">
        <f t="shared" ref="K130:L130" si="43">K131</f>
        <v>5</v>
      </c>
      <c r="L130" s="25">
        <f t="shared" si="43"/>
        <v>5</v>
      </c>
      <c r="M130" s="29"/>
      <c r="N130" s="29"/>
      <c r="O130" s="29"/>
      <c r="P130" s="29"/>
      <c r="Q130" s="29"/>
      <c r="R130" s="29"/>
      <c r="S130" s="29"/>
      <c r="T130" s="29"/>
      <c r="U130" s="29"/>
      <c r="V130" s="29"/>
      <c r="W130" s="29"/>
      <c r="X130" s="29"/>
      <c r="Y130" s="29"/>
      <c r="Z130" s="29"/>
      <c r="AA130" s="29"/>
      <c r="AB130" s="29"/>
      <c r="AC130" s="29"/>
      <c r="AD130" s="29"/>
      <c r="AE130" s="29"/>
      <c r="AF130" s="29"/>
      <c r="AG130" s="29"/>
      <c r="AH130" s="29"/>
      <c r="AI130" s="29"/>
      <c r="AJ130" s="29"/>
      <c r="AK130" s="29"/>
      <c r="AL130" s="29"/>
      <c r="AM130" s="29"/>
      <c r="AN130" s="29"/>
      <c r="AO130" s="29"/>
      <c r="AP130" s="29"/>
      <c r="AQ130" s="29"/>
      <c r="AR130" s="29"/>
      <c r="AS130" s="29"/>
      <c r="AT130" s="29"/>
      <c r="AU130" s="29"/>
      <c r="AV130" s="29"/>
      <c r="AW130" s="29"/>
      <c r="AX130" s="29"/>
      <c r="AY130" s="29"/>
      <c r="AZ130" s="29"/>
      <c r="BA130" s="29"/>
    </row>
    <row r="131" spans="1:53" ht="15.75" x14ac:dyDescent="0.25">
      <c r="A131" s="111" t="s">
        <v>12</v>
      </c>
      <c r="B131" s="64" t="s">
        <v>43</v>
      </c>
      <c r="C131" s="65" t="s">
        <v>20</v>
      </c>
      <c r="D131" s="65" t="s">
        <v>32</v>
      </c>
      <c r="E131" s="90" t="s">
        <v>41</v>
      </c>
      <c r="F131" s="65" t="s">
        <v>44</v>
      </c>
      <c r="G131" s="68" t="s">
        <v>13</v>
      </c>
      <c r="H131" s="65"/>
      <c r="I131" s="68"/>
      <c r="J131" s="25">
        <f>J132</f>
        <v>5</v>
      </c>
      <c r="K131" s="25">
        <f t="shared" ref="K131:L132" si="44">K132</f>
        <v>5</v>
      </c>
      <c r="L131" s="132">
        <f t="shared" si="44"/>
        <v>5</v>
      </c>
    </row>
    <row r="132" spans="1:53" ht="15.75" x14ac:dyDescent="0.25">
      <c r="A132" s="111" t="s">
        <v>61</v>
      </c>
      <c r="B132" s="64" t="s">
        <v>43</v>
      </c>
      <c r="C132" s="65" t="s">
        <v>20</v>
      </c>
      <c r="D132" s="65" t="s">
        <v>32</v>
      </c>
      <c r="E132" s="90" t="s">
        <v>41</v>
      </c>
      <c r="F132" s="65" t="s">
        <v>44</v>
      </c>
      <c r="G132" s="68" t="s">
        <v>13</v>
      </c>
      <c r="H132" s="65" t="s">
        <v>40</v>
      </c>
      <c r="I132" s="65"/>
      <c r="J132" s="25">
        <f>J133</f>
        <v>5</v>
      </c>
      <c r="K132" s="25">
        <f t="shared" si="44"/>
        <v>5</v>
      </c>
      <c r="L132" s="132">
        <f t="shared" si="44"/>
        <v>5</v>
      </c>
    </row>
    <row r="133" spans="1:53" s="10" customFormat="1" ht="47.25" x14ac:dyDescent="0.25">
      <c r="A133" s="209" t="s">
        <v>153</v>
      </c>
      <c r="B133" s="226">
        <v>89</v>
      </c>
      <c r="C133" s="224" t="s">
        <v>20</v>
      </c>
      <c r="D133" s="88" t="s">
        <v>32</v>
      </c>
      <c r="E133" s="89" t="s">
        <v>41</v>
      </c>
      <c r="F133" s="88" t="s">
        <v>44</v>
      </c>
      <c r="G133" s="216" t="s">
        <v>13</v>
      </c>
      <c r="H133" s="88" t="s">
        <v>40</v>
      </c>
      <c r="I133" s="221">
        <v>911</v>
      </c>
      <c r="J133" s="77">
        <f>'Прил 2'!J46</f>
        <v>5</v>
      </c>
      <c r="K133" s="77">
        <f>'Прил 2'!K46</f>
        <v>5</v>
      </c>
      <c r="L133" s="77">
        <f>'Прил 2'!L46</f>
        <v>5</v>
      </c>
      <c r="M133" s="225"/>
      <c r="N133" s="225"/>
      <c r="O133" s="225"/>
      <c r="P133" s="225"/>
      <c r="Q133" s="225"/>
      <c r="R133" s="225"/>
      <c r="S133" s="225"/>
      <c r="T133" s="225"/>
      <c r="U133" s="225"/>
      <c r="V133" s="225"/>
      <c r="W133" s="225"/>
      <c r="X133" s="225"/>
      <c r="Y133" s="225"/>
      <c r="Z133" s="225"/>
      <c r="AA133" s="225"/>
      <c r="AB133" s="225"/>
      <c r="AC133" s="225"/>
      <c r="AD133" s="225"/>
      <c r="AE133" s="225"/>
      <c r="AF133" s="225"/>
      <c r="AG133" s="225"/>
      <c r="AH133" s="225"/>
      <c r="AI133" s="225"/>
      <c r="AJ133" s="225"/>
      <c r="AK133" s="225"/>
      <c r="AL133" s="225"/>
      <c r="AM133" s="225"/>
      <c r="AN133" s="225"/>
      <c r="AO133" s="225"/>
      <c r="AP133" s="225"/>
      <c r="AQ133" s="225"/>
      <c r="AR133" s="225"/>
      <c r="AS133" s="225"/>
      <c r="AT133" s="225"/>
      <c r="AU133" s="225"/>
      <c r="AV133" s="225"/>
      <c r="AW133" s="225"/>
      <c r="AX133" s="225"/>
      <c r="AY133" s="225"/>
      <c r="AZ133" s="225"/>
      <c r="BA133" s="225"/>
    </row>
    <row r="134" spans="1:53" ht="15.75" x14ac:dyDescent="0.25">
      <c r="A134" s="111" t="s">
        <v>57</v>
      </c>
      <c r="B134" s="84">
        <v>89</v>
      </c>
      <c r="C134" s="65">
        <v>1</v>
      </c>
      <c r="D134" s="65" t="s">
        <v>32</v>
      </c>
      <c r="E134" s="90">
        <v>41240</v>
      </c>
      <c r="F134" s="65"/>
      <c r="G134" s="68"/>
      <c r="H134" s="65"/>
      <c r="I134" s="65"/>
      <c r="J134" s="25">
        <f>J137</f>
        <v>1.5</v>
      </c>
      <c r="K134" s="25">
        <f>K137</f>
        <v>1.5</v>
      </c>
      <c r="L134" s="132">
        <f>L137</f>
        <v>1.5</v>
      </c>
    </row>
    <row r="135" spans="1:53" ht="31.5" x14ac:dyDescent="0.25">
      <c r="A135" s="70" t="s">
        <v>85</v>
      </c>
      <c r="B135" s="84">
        <v>89</v>
      </c>
      <c r="C135" s="65">
        <v>1</v>
      </c>
      <c r="D135" s="65" t="s">
        <v>32</v>
      </c>
      <c r="E135" s="90" t="s">
        <v>62</v>
      </c>
      <c r="F135" s="65" t="s">
        <v>86</v>
      </c>
      <c r="G135" s="68"/>
      <c r="H135" s="65"/>
      <c r="I135" s="65"/>
      <c r="J135" s="25">
        <f>J136</f>
        <v>1.5</v>
      </c>
      <c r="K135" s="25">
        <f t="shared" ref="K135:L135" si="45">K136</f>
        <v>1.5</v>
      </c>
      <c r="L135" s="25">
        <f t="shared" si="45"/>
        <v>1.5</v>
      </c>
    </row>
    <row r="136" spans="1:53" ht="15.75" x14ac:dyDescent="0.25">
      <c r="A136" s="69" t="s">
        <v>58</v>
      </c>
      <c r="B136" s="84">
        <v>89</v>
      </c>
      <c r="C136" s="65">
        <v>1</v>
      </c>
      <c r="D136" s="65" t="s">
        <v>32</v>
      </c>
      <c r="E136" s="90" t="s">
        <v>62</v>
      </c>
      <c r="F136" s="65" t="s">
        <v>150</v>
      </c>
      <c r="G136" s="68"/>
      <c r="H136" s="65"/>
      <c r="I136" s="65"/>
      <c r="J136" s="25">
        <f>J137</f>
        <v>1.5</v>
      </c>
      <c r="K136" s="25">
        <f t="shared" ref="K136:L136" si="46">K137</f>
        <v>1.5</v>
      </c>
      <c r="L136" s="25">
        <f t="shared" si="46"/>
        <v>1.5</v>
      </c>
    </row>
    <row r="137" spans="1:53" ht="31.5" x14ac:dyDescent="0.25">
      <c r="A137" s="111" t="s">
        <v>15</v>
      </c>
      <c r="B137" s="84">
        <v>89</v>
      </c>
      <c r="C137" s="65">
        <v>1</v>
      </c>
      <c r="D137" s="65" t="s">
        <v>32</v>
      </c>
      <c r="E137" s="90" t="s">
        <v>62</v>
      </c>
      <c r="F137" s="65" t="s">
        <v>150</v>
      </c>
      <c r="G137" s="68" t="s">
        <v>28</v>
      </c>
      <c r="H137" s="65"/>
      <c r="I137" s="65"/>
      <c r="J137" s="25">
        <f>J138</f>
        <v>1.5</v>
      </c>
      <c r="K137" s="25">
        <f t="shared" ref="K137:L138" si="47">K138</f>
        <v>1.5</v>
      </c>
      <c r="L137" s="132">
        <f t="shared" si="47"/>
        <v>1.5</v>
      </c>
    </row>
    <row r="138" spans="1:53" ht="31.5" x14ac:dyDescent="0.25">
      <c r="A138" s="111" t="s">
        <v>56</v>
      </c>
      <c r="B138" s="84">
        <v>89</v>
      </c>
      <c r="C138" s="65">
        <v>1</v>
      </c>
      <c r="D138" s="65" t="s">
        <v>32</v>
      </c>
      <c r="E138" s="90" t="s">
        <v>62</v>
      </c>
      <c r="F138" s="65" t="s">
        <v>150</v>
      </c>
      <c r="G138" s="68" t="s">
        <v>28</v>
      </c>
      <c r="H138" s="65" t="s">
        <v>13</v>
      </c>
      <c r="I138" s="65"/>
      <c r="J138" s="25">
        <f>J139</f>
        <v>1.5</v>
      </c>
      <c r="K138" s="25">
        <f t="shared" si="47"/>
        <v>1.5</v>
      </c>
      <c r="L138" s="132">
        <f t="shared" si="47"/>
        <v>1.5</v>
      </c>
    </row>
    <row r="139" spans="1:53" s="10" customFormat="1" ht="47.25" x14ac:dyDescent="0.25">
      <c r="A139" s="209" t="s">
        <v>153</v>
      </c>
      <c r="B139" s="216">
        <v>89</v>
      </c>
      <c r="C139" s="88">
        <v>1</v>
      </c>
      <c r="D139" s="88" t="s">
        <v>32</v>
      </c>
      <c r="E139" s="89" t="s">
        <v>62</v>
      </c>
      <c r="F139" s="88" t="s">
        <v>150</v>
      </c>
      <c r="G139" s="216" t="s">
        <v>28</v>
      </c>
      <c r="H139" s="88" t="s">
        <v>13</v>
      </c>
      <c r="I139" s="88">
        <v>911</v>
      </c>
      <c r="J139" s="77">
        <f>'Прил 2'!J134</f>
        <v>1.5</v>
      </c>
      <c r="K139" s="77">
        <f>'Прил 2'!K134</f>
        <v>1.5</v>
      </c>
      <c r="L139" s="77">
        <f>'Прил 2'!L134</f>
        <v>1.5</v>
      </c>
      <c r="M139" s="225"/>
      <c r="N139" s="225"/>
      <c r="O139" s="225"/>
      <c r="P139" s="225"/>
      <c r="Q139" s="225"/>
      <c r="R139" s="225"/>
      <c r="S139" s="225"/>
      <c r="T139" s="225"/>
      <c r="U139" s="225"/>
      <c r="V139" s="225"/>
      <c r="W139" s="225"/>
      <c r="X139" s="225"/>
      <c r="Y139" s="225"/>
      <c r="Z139" s="225"/>
      <c r="AA139" s="225"/>
      <c r="AB139" s="225"/>
      <c r="AC139" s="225"/>
      <c r="AD139" s="225"/>
      <c r="AE139" s="225"/>
      <c r="AF139" s="225"/>
      <c r="AG139" s="225"/>
      <c r="AH139" s="225"/>
      <c r="AI139" s="225"/>
      <c r="AJ139" s="225"/>
      <c r="AK139" s="225"/>
      <c r="AL139" s="225"/>
      <c r="AM139" s="225"/>
      <c r="AN139" s="225"/>
      <c r="AO139" s="225"/>
      <c r="AP139" s="225"/>
      <c r="AQ139" s="225"/>
      <c r="AR139" s="225"/>
      <c r="AS139" s="225"/>
      <c r="AT139" s="225"/>
      <c r="AU139" s="225"/>
      <c r="AV139" s="225"/>
      <c r="AW139" s="225"/>
      <c r="AX139" s="225"/>
      <c r="AY139" s="225"/>
      <c r="AZ139" s="225"/>
      <c r="BA139" s="225"/>
    </row>
    <row r="140" spans="1:53" ht="15.75" x14ac:dyDescent="0.25">
      <c r="A140" s="69" t="s">
        <v>197</v>
      </c>
      <c r="B140" s="5">
        <v>89</v>
      </c>
      <c r="C140" s="65" t="s">
        <v>20</v>
      </c>
      <c r="D140" s="65" t="s">
        <v>32</v>
      </c>
      <c r="E140" s="65" t="s">
        <v>163</v>
      </c>
      <c r="F140" s="65"/>
      <c r="G140" s="65"/>
      <c r="H140" s="65"/>
      <c r="I140" s="65"/>
      <c r="J140" s="25"/>
      <c r="K140" s="25">
        <f t="shared" ref="K140:L144" si="48">K141</f>
        <v>30.3</v>
      </c>
      <c r="L140" s="25">
        <f t="shared" si="48"/>
        <v>61.7</v>
      </c>
    </row>
    <row r="141" spans="1:53" ht="15.75" x14ac:dyDescent="0.25">
      <c r="A141" s="69" t="s">
        <v>100</v>
      </c>
      <c r="B141" s="182">
        <v>89</v>
      </c>
      <c r="C141" s="65" t="s">
        <v>20</v>
      </c>
      <c r="D141" s="65" t="s">
        <v>32</v>
      </c>
      <c r="E141" s="65" t="s">
        <v>163</v>
      </c>
      <c r="F141" s="65" t="s">
        <v>101</v>
      </c>
      <c r="G141" s="65"/>
      <c r="H141" s="65"/>
      <c r="I141" s="65"/>
      <c r="J141" s="25"/>
      <c r="K141" s="25">
        <f t="shared" si="48"/>
        <v>30.3</v>
      </c>
      <c r="L141" s="25">
        <f t="shared" si="48"/>
        <v>61.7</v>
      </c>
    </row>
    <row r="142" spans="1:53" ht="15.75" x14ac:dyDescent="0.25">
      <c r="A142" s="69" t="s">
        <v>42</v>
      </c>
      <c r="B142" s="182">
        <v>89</v>
      </c>
      <c r="C142" s="65" t="s">
        <v>20</v>
      </c>
      <c r="D142" s="65" t="s">
        <v>32</v>
      </c>
      <c r="E142" s="65" t="s">
        <v>163</v>
      </c>
      <c r="F142" s="65" t="s">
        <v>44</v>
      </c>
      <c r="G142" s="65"/>
      <c r="H142" s="65"/>
      <c r="I142" s="65"/>
      <c r="J142" s="25"/>
      <c r="K142" s="25">
        <f t="shared" si="48"/>
        <v>30.3</v>
      </c>
      <c r="L142" s="25">
        <f t="shared" si="48"/>
        <v>61.7</v>
      </c>
    </row>
    <row r="143" spans="1:53" ht="15.75" x14ac:dyDescent="0.25">
      <c r="A143" s="69" t="s">
        <v>197</v>
      </c>
      <c r="B143" s="182">
        <v>89</v>
      </c>
      <c r="C143" s="65" t="s">
        <v>20</v>
      </c>
      <c r="D143" s="65" t="s">
        <v>32</v>
      </c>
      <c r="E143" s="65" t="s">
        <v>163</v>
      </c>
      <c r="F143" s="65" t="s">
        <v>44</v>
      </c>
      <c r="G143" s="65" t="s">
        <v>162</v>
      </c>
      <c r="H143" s="65"/>
      <c r="I143" s="65"/>
      <c r="J143" s="25"/>
      <c r="K143" s="25">
        <f t="shared" si="48"/>
        <v>30.3</v>
      </c>
      <c r="L143" s="25">
        <f t="shared" si="48"/>
        <v>61.7</v>
      </c>
    </row>
    <row r="144" spans="1:53" ht="15.75" x14ac:dyDescent="0.25">
      <c r="A144" s="69" t="s">
        <v>197</v>
      </c>
      <c r="B144" s="182">
        <v>89</v>
      </c>
      <c r="C144" s="65" t="s">
        <v>20</v>
      </c>
      <c r="D144" s="65" t="s">
        <v>32</v>
      </c>
      <c r="E144" s="65" t="s">
        <v>163</v>
      </c>
      <c r="F144" s="65" t="s">
        <v>44</v>
      </c>
      <c r="G144" s="65" t="s">
        <v>162</v>
      </c>
      <c r="H144" s="65" t="s">
        <v>162</v>
      </c>
      <c r="I144" s="65"/>
      <c r="J144" s="25"/>
      <c r="K144" s="25">
        <f t="shared" si="48"/>
        <v>30.3</v>
      </c>
      <c r="L144" s="25">
        <f t="shared" si="48"/>
        <v>61.7</v>
      </c>
    </row>
    <row r="145" spans="1:53" ht="47.25" x14ac:dyDescent="0.25">
      <c r="A145" s="209" t="s">
        <v>153</v>
      </c>
      <c r="B145" s="208">
        <v>89</v>
      </c>
      <c r="C145" s="88" t="s">
        <v>20</v>
      </c>
      <c r="D145" s="88" t="s">
        <v>32</v>
      </c>
      <c r="E145" s="88" t="s">
        <v>163</v>
      </c>
      <c r="F145" s="88" t="s">
        <v>44</v>
      </c>
      <c r="G145" s="88" t="s">
        <v>162</v>
      </c>
      <c r="H145" s="88" t="s">
        <v>162</v>
      </c>
      <c r="I145" s="88" t="s">
        <v>190</v>
      </c>
      <c r="J145" s="77"/>
      <c r="K145" s="77">
        <f>'Прил 2'!K141</f>
        <v>30.3</v>
      </c>
      <c r="L145" s="77">
        <f>'Прил 2'!L141</f>
        <v>61.7</v>
      </c>
    </row>
    <row r="146" spans="1:53" ht="15.75" x14ac:dyDescent="0.25">
      <c r="A146" s="70" t="s">
        <v>52</v>
      </c>
      <c r="B146" s="5" t="s">
        <v>43</v>
      </c>
      <c r="C146" s="72">
        <v>1</v>
      </c>
      <c r="D146" s="65" t="s">
        <v>32</v>
      </c>
      <c r="E146" s="165">
        <v>43010</v>
      </c>
      <c r="F146" s="72"/>
      <c r="G146" s="166"/>
      <c r="H146" s="159"/>
      <c r="I146" s="159"/>
      <c r="J146" s="25">
        <f>J149</f>
        <v>16.084680000000006</v>
      </c>
      <c r="K146" s="25">
        <f>K149</f>
        <v>41.5</v>
      </c>
      <c r="L146" s="132">
        <f>L149</f>
        <v>50</v>
      </c>
    </row>
    <row r="147" spans="1:53" ht="31.5" customHeight="1" x14ac:dyDescent="0.25">
      <c r="A147" s="70" t="s">
        <v>93</v>
      </c>
      <c r="B147" s="5" t="s">
        <v>43</v>
      </c>
      <c r="C147" s="72">
        <v>1</v>
      </c>
      <c r="D147" s="65" t="s">
        <v>32</v>
      </c>
      <c r="E147" s="165">
        <v>43010</v>
      </c>
      <c r="F147" s="72">
        <v>200</v>
      </c>
      <c r="G147" s="166"/>
      <c r="H147" s="159"/>
      <c r="I147" s="159"/>
      <c r="J147" s="25">
        <f>J148</f>
        <v>16.084680000000006</v>
      </c>
      <c r="K147" s="25">
        <f t="shared" ref="K147:L147" si="49">K148</f>
        <v>41.5</v>
      </c>
      <c r="L147" s="25">
        <f t="shared" si="49"/>
        <v>50</v>
      </c>
    </row>
    <row r="148" spans="1:53" ht="15.75" x14ac:dyDescent="0.25">
      <c r="A148" s="70" t="s">
        <v>37</v>
      </c>
      <c r="B148" s="5" t="s">
        <v>43</v>
      </c>
      <c r="C148" s="72">
        <v>1</v>
      </c>
      <c r="D148" s="65" t="s">
        <v>32</v>
      </c>
      <c r="E148" s="165">
        <v>43010</v>
      </c>
      <c r="F148" s="72">
        <v>240</v>
      </c>
      <c r="G148" s="166"/>
      <c r="H148" s="159"/>
      <c r="I148" s="159"/>
      <c r="J148" s="25">
        <f>J149</f>
        <v>16.084680000000006</v>
      </c>
      <c r="K148" s="25">
        <f t="shared" ref="K148:L148" si="50">K149</f>
        <v>41.5</v>
      </c>
      <c r="L148" s="25">
        <f t="shared" si="50"/>
        <v>50</v>
      </c>
    </row>
    <row r="149" spans="1:53" ht="15.75" x14ac:dyDescent="0.25">
      <c r="A149" s="111" t="s">
        <v>50</v>
      </c>
      <c r="B149" s="5" t="s">
        <v>43</v>
      </c>
      <c r="C149" s="72">
        <v>1</v>
      </c>
      <c r="D149" s="65" t="s">
        <v>32</v>
      </c>
      <c r="E149" s="165">
        <v>43010</v>
      </c>
      <c r="F149" s="72">
        <v>240</v>
      </c>
      <c r="G149" s="166" t="s">
        <v>16</v>
      </c>
      <c r="H149" s="159"/>
      <c r="I149" s="159"/>
      <c r="J149" s="25">
        <f>J150</f>
        <v>16.084680000000006</v>
      </c>
      <c r="K149" s="25">
        <f t="shared" ref="K149:L150" si="51">K150</f>
        <v>41.5</v>
      </c>
      <c r="L149" s="132">
        <f t="shared" si="51"/>
        <v>50</v>
      </c>
    </row>
    <row r="150" spans="1:53" ht="15.75" x14ac:dyDescent="0.25">
      <c r="A150" s="106" t="s">
        <v>51</v>
      </c>
      <c r="B150" s="5" t="s">
        <v>43</v>
      </c>
      <c r="C150" s="72">
        <v>1</v>
      </c>
      <c r="D150" s="65" t="s">
        <v>32</v>
      </c>
      <c r="E150" s="165">
        <v>43010</v>
      </c>
      <c r="F150" s="72">
        <v>240</v>
      </c>
      <c r="G150" s="166" t="s">
        <v>16</v>
      </c>
      <c r="H150" s="159" t="s">
        <v>25</v>
      </c>
      <c r="I150" s="159"/>
      <c r="J150" s="25">
        <f>J151</f>
        <v>16.084680000000006</v>
      </c>
      <c r="K150" s="25">
        <f t="shared" si="51"/>
        <v>41.5</v>
      </c>
      <c r="L150" s="132">
        <f t="shared" si="51"/>
        <v>50</v>
      </c>
    </row>
    <row r="151" spans="1:53" s="10" customFormat="1" ht="47.25" x14ac:dyDescent="0.25">
      <c r="A151" s="209" t="s">
        <v>153</v>
      </c>
      <c r="B151" s="74" t="s">
        <v>43</v>
      </c>
      <c r="C151" s="221">
        <v>1</v>
      </c>
      <c r="D151" s="88" t="s">
        <v>32</v>
      </c>
      <c r="E151" s="222">
        <v>43010</v>
      </c>
      <c r="F151" s="221">
        <v>240</v>
      </c>
      <c r="G151" s="223" t="s">
        <v>16</v>
      </c>
      <c r="H151" s="224" t="s">
        <v>25</v>
      </c>
      <c r="I151" s="224">
        <v>911</v>
      </c>
      <c r="J151" s="77">
        <f>'Прил 2'!J117</f>
        <v>16.084680000000006</v>
      </c>
      <c r="K151" s="77">
        <f>'Прил 2'!K117</f>
        <v>41.5</v>
      </c>
      <c r="L151" s="77">
        <f>'Прил 2'!L117</f>
        <v>50</v>
      </c>
      <c r="M151" s="225"/>
      <c r="N151" s="225"/>
      <c r="O151" s="225"/>
      <c r="P151" s="225"/>
      <c r="Q151" s="225"/>
      <c r="R151" s="225"/>
      <c r="S151" s="225"/>
      <c r="T151" s="225"/>
      <c r="U151" s="225"/>
      <c r="V151" s="225"/>
      <c r="W151" s="225"/>
      <c r="X151" s="225"/>
      <c r="Y151" s="225"/>
      <c r="Z151" s="225"/>
      <c r="AA151" s="225"/>
      <c r="AB151" s="225"/>
      <c r="AC151" s="225"/>
      <c r="AD151" s="225"/>
      <c r="AE151" s="225"/>
      <c r="AF151" s="225"/>
      <c r="AG151" s="225"/>
      <c r="AH151" s="225"/>
      <c r="AI151" s="225"/>
      <c r="AJ151" s="225"/>
      <c r="AK151" s="225"/>
      <c r="AL151" s="225"/>
      <c r="AM151" s="225"/>
      <c r="AN151" s="225"/>
      <c r="AO151" s="225"/>
      <c r="AP151" s="225"/>
      <c r="AQ151" s="225"/>
      <c r="AR151" s="225"/>
      <c r="AS151" s="225"/>
      <c r="AT151" s="225"/>
      <c r="AU151" s="225"/>
      <c r="AV151" s="225"/>
      <c r="AW151" s="225"/>
      <c r="AX151" s="225"/>
      <c r="AY151" s="225"/>
      <c r="AZ151" s="225"/>
      <c r="BA151" s="225"/>
    </row>
    <row r="152" spans="1:53" ht="15.75" x14ac:dyDescent="0.25">
      <c r="A152" s="70" t="s">
        <v>135</v>
      </c>
      <c r="B152" s="5" t="s">
        <v>43</v>
      </c>
      <c r="C152" s="72">
        <v>1</v>
      </c>
      <c r="D152" s="65" t="s">
        <v>32</v>
      </c>
      <c r="E152" s="165">
        <v>43040</v>
      </c>
      <c r="F152" s="72"/>
      <c r="G152" s="167"/>
      <c r="H152" s="159"/>
      <c r="I152" s="159"/>
      <c r="J152" s="25">
        <f>J155</f>
        <v>125.66643999999999</v>
      </c>
      <c r="K152" s="25">
        <f>K155</f>
        <v>23.646139999999999</v>
      </c>
      <c r="L152" s="132">
        <f>L155</f>
        <v>23.915369999999999</v>
      </c>
    </row>
    <row r="153" spans="1:53" ht="36" customHeight="1" x14ac:dyDescent="0.25">
      <c r="A153" s="70" t="s">
        <v>93</v>
      </c>
      <c r="B153" s="5" t="s">
        <v>43</v>
      </c>
      <c r="C153" s="72">
        <v>1</v>
      </c>
      <c r="D153" s="65" t="s">
        <v>32</v>
      </c>
      <c r="E153" s="165">
        <v>43040</v>
      </c>
      <c r="F153" s="72">
        <v>200</v>
      </c>
      <c r="G153" s="167"/>
      <c r="H153" s="159"/>
      <c r="I153" s="159"/>
      <c r="J153" s="25">
        <f>J154</f>
        <v>125.66643999999999</v>
      </c>
      <c r="K153" s="25">
        <f t="shared" ref="K153:L153" si="52">K154</f>
        <v>23.646139999999999</v>
      </c>
      <c r="L153" s="25">
        <f t="shared" si="52"/>
        <v>23.915369999999999</v>
      </c>
    </row>
    <row r="154" spans="1:53" ht="15.75" x14ac:dyDescent="0.25">
      <c r="A154" s="70" t="s">
        <v>37</v>
      </c>
      <c r="B154" s="5" t="s">
        <v>43</v>
      </c>
      <c r="C154" s="72">
        <v>1</v>
      </c>
      <c r="D154" s="65" t="s">
        <v>32</v>
      </c>
      <c r="E154" s="165">
        <v>43040</v>
      </c>
      <c r="F154" s="72">
        <v>240</v>
      </c>
      <c r="G154" s="167"/>
      <c r="H154" s="159"/>
      <c r="I154" s="159"/>
      <c r="J154" s="25">
        <f>J155</f>
        <v>125.66643999999999</v>
      </c>
      <c r="K154" s="25">
        <f t="shared" ref="K154:L154" si="53">K155</f>
        <v>23.646139999999999</v>
      </c>
      <c r="L154" s="25">
        <f t="shared" si="53"/>
        <v>23.915369999999999</v>
      </c>
    </row>
    <row r="155" spans="1:53" ht="15.75" x14ac:dyDescent="0.25">
      <c r="A155" s="111" t="s">
        <v>50</v>
      </c>
      <c r="B155" s="5" t="s">
        <v>43</v>
      </c>
      <c r="C155" s="72">
        <v>1</v>
      </c>
      <c r="D155" s="65" t="s">
        <v>32</v>
      </c>
      <c r="E155" s="165">
        <v>43040</v>
      </c>
      <c r="F155" s="72">
        <v>240</v>
      </c>
      <c r="G155" s="68" t="s">
        <v>16</v>
      </c>
      <c r="H155" s="159"/>
      <c r="I155" s="159"/>
      <c r="J155" s="25">
        <f>J156</f>
        <v>125.66643999999999</v>
      </c>
      <c r="K155" s="25">
        <f t="shared" ref="K155:L156" si="54">K156</f>
        <v>23.646139999999999</v>
      </c>
      <c r="L155" s="132">
        <f t="shared" si="54"/>
        <v>23.915369999999999</v>
      </c>
    </row>
    <row r="156" spans="1:53" ht="15.75" x14ac:dyDescent="0.25">
      <c r="A156" s="106" t="s">
        <v>51</v>
      </c>
      <c r="B156" s="5" t="s">
        <v>43</v>
      </c>
      <c r="C156" s="72">
        <v>1</v>
      </c>
      <c r="D156" s="65" t="s">
        <v>32</v>
      </c>
      <c r="E156" s="165">
        <v>43040</v>
      </c>
      <c r="F156" s="72">
        <v>240</v>
      </c>
      <c r="G156" s="68" t="s">
        <v>16</v>
      </c>
      <c r="H156" s="159" t="s">
        <v>25</v>
      </c>
      <c r="I156" s="159"/>
      <c r="J156" s="25">
        <f>J157</f>
        <v>125.66643999999999</v>
      </c>
      <c r="K156" s="25">
        <f t="shared" si="54"/>
        <v>23.646139999999999</v>
      </c>
      <c r="L156" s="132">
        <f t="shared" si="54"/>
        <v>23.915369999999999</v>
      </c>
    </row>
    <row r="157" spans="1:53" s="10" customFormat="1" ht="55.5" customHeight="1" x14ac:dyDescent="0.25">
      <c r="A157" s="209" t="s">
        <v>153</v>
      </c>
      <c r="B157" s="74" t="s">
        <v>43</v>
      </c>
      <c r="C157" s="221">
        <v>1</v>
      </c>
      <c r="D157" s="88" t="s">
        <v>32</v>
      </c>
      <c r="E157" s="222">
        <v>43040</v>
      </c>
      <c r="F157" s="221">
        <v>240</v>
      </c>
      <c r="G157" s="216" t="s">
        <v>16</v>
      </c>
      <c r="H157" s="224" t="s">
        <v>25</v>
      </c>
      <c r="I157" s="224">
        <v>911</v>
      </c>
      <c r="J157" s="77">
        <f>'Прил 2'!J120</f>
        <v>125.66643999999999</v>
      </c>
      <c r="K157" s="77">
        <f>'Прил 2'!K120</f>
        <v>23.646139999999999</v>
      </c>
      <c r="L157" s="77">
        <f>'Прил 2'!L120</f>
        <v>23.915369999999999</v>
      </c>
      <c r="M157" s="225"/>
      <c r="N157" s="225"/>
      <c r="O157" s="225"/>
      <c r="P157" s="225"/>
      <c r="Q157" s="225"/>
      <c r="R157" s="225"/>
      <c r="S157" s="225"/>
      <c r="T157" s="225"/>
      <c r="U157" s="225"/>
      <c r="V157" s="225"/>
      <c r="W157" s="225"/>
      <c r="X157" s="225"/>
      <c r="Y157" s="225"/>
      <c r="Z157" s="225"/>
      <c r="AA157" s="225"/>
      <c r="AB157" s="225"/>
      <c r="AC157" s="225"/>
      <c r="AD157" s="225"/>
      <c r="AE157" s="225"/>
      <c r="AF157" s="225"/>
      <c r="AG157" s="225"/>
      <c r="AH157" s="225"/>
      <c r="AI157" s="225"/>
      <c r="AJ157" s="225"/>
      <c r="AK157" s="225"/>
      <c r="AL157" s="225"/>
      <c r="AM157" s="225"/>
      <c r="AN157" s="225"/>
      <c r="AO157" s="225"/>
      <c r="AP157" s="225"/>
      <c r="AQ157" s="225"/>
      <c r="AR157" s="225"/>
      <c r="AS157" s="225"/>
      <c r="AT157" s="225"/>
      <c r="AU157" s="225"/>
      <c r="AV157" s="225"/>
      <c r="AW157" s="225"/>
      <c r="AX157" s="225"/>
      <c r="AY157" s="225"/>
      <c r="AZ157" s="225"/>
      <c r="BA157" s="225"/>
    </row>
    <row r="158" spans="1:53" ht="95.25" customHeight="1" x14ac:dyDescent="0.25">
      <c r="A158" s="106" t="s">
        <v>215</v>
      </c>
      <c r="B158" s="67">
        <v>89</v>
      </c>
      <c r="C158" s="5">
        <v>1</v>
      </c>
      <c r="D158" s="5" t="s">
        <v>32</v>
      </c>
      <c r="E158" s="66" t="s">
        <v>191</v>
      </c>
      <c r="F158" s="5"/>
      <c r="G158" s="68"/>
      <c r="H158" s="65"/>
      <c r="I158" s="65"/>
      <c r="J158" s="25">
        <f>J159</f>
        <v>540</v>
      </c>
      <c r="K158" s="25">
        <f t="shared" ref="K158:L162" si="55">K159</f>
        <v>30</v>
      </c>
      <c r="L158" s="25">
        <f t="shared" si="55"/>
        <v>30</v>
      </c>
    </row>
    <row r="159" spans="1:53" ht="33" customHeight="1" x14ac:dyDescent="0.25">
      <c r="A159" s="70" t="s">
        <v>93</v>
      </c>
      <c r="B159" s="67">
        <v>89</v>
      </c>
      <c r="C159" s="5">
        <v>1</v>
      </c>
      <c r="D159" s="5" t="s">
        <v>32</v>
      </c>
      <c r="E159" s="66" t="s">
        <v>191</v>
      </c>
      <c r="F159" s="5" t="s">
        <v>94</v>
      </c>
      <c r="G159" s="68"/>
      <c r="H159" s="65"/>
      <c r="I159" s="65"/>
      <c r="J159" s="25">
        <f>J160</f>
        <v>540</v>
      </c>
      <c r="K159" s="25">
        <f t="shared" si="55"/>
        <v>30</v>
      </c>
      <c r="L159" s="25">
        <f t="shared" si="55"/>
        <v>30</v>
      </c>
    </row>
    <row r="160" spans="1:53" ht="18.75" customHeight="1" x14ac:dyDescent="0.25">
      <c r="A160" s="70" t="s">
        <v>37</v>
      </c>
      <c r="B160" s="67">
        <v>89</v>
      </c>
      <c r="C160" s="5">
        <v>1</v>
      </c>
      <c r="D160" s="5" t="s">
        <v>32</v>
      </c>
      <c r="E160" s="66" t="s">
        <v>191</v>
      </c>
      <c r="F160" s="5" t="s">
        <v>95</v>
      </c>
      <c r="G160" s="68"/>
      <c r="H160" s="65"/>
      <c r="I160" s="65"/>
      <c r="J160" s="25">
        <f>J161</f>
        <v>540</v>
      </c>
      <c r="K160" s="25">
        <f t="shared" si="55"/>
        <v>30</v>
      </c>
      <c r="L160" s="25">
        <f t="shared" si="55"/>
        <v>30</v>
      </c>
    </row>
    <row r="161" spans="1:53" ht="20.25" customHeight="1" x14ac:dyDescent="0.25">
      <c r="A161" s="111" t="s">
        <v>17</v>
      </c>
      <c r="B161" s="67">
        <v>89</v>
      </c>
      <c r="C161" s="5">
        <v>1</v>
      </c>
      <c r="D161" s="5" t="s">
        <v>32</v>
      </c>
      <c r="E161" s="66" t="s">
        <v>191</v>
      </c>
      <c r="F161" s="5" t="s">
        <v>95</v>
      </c>
      <c r="G161" s="68" t="s">
        <v>16</v>
      </c>
      <c r="H161" s="65"/>
      <c r="I161" s="65"/>
      <c r="J161" s="25">
        <f>J162</f>
        <v>540</v>
      </c>
      <c r="K161" s="25">
        <f t="shared" si="55"/>
        <v>30</v>
      </c>
      <c r="L161" s="25">
        <f t="shared" si="55"/>
        <v>30</v>
      </c>
    </row>
    <row r="162" spans="1:53" ht="27" customHeight="1" x14ac:dyDescent="0.25">
      <c r="A162" s="111" t="s">
        <v>50</v>
      </c>
      <c r="B162" s="67">
        <v>89</v>
      </c>
      <c r="C162" s="5">
        <v>1</v>
      </c>
      <c r="D162" s="5" t="s">
        <v>32</v>
      </c>
      <c r="E162" s="66" t="s">
        <v>191</v>
      </c>
      <c r="F162" s="5" t="s">
        <v>95</v>
      </c>
      <c r="G162" s="68" t="s">
        <v>16</v>
      </c>
      <c r="H162" s="65" t="s">
        <v>24</v>
      </c>
      <c r="I162" s="65"/>
      <c r="J162" s="25">
        <f>J163</f>
        <v>540</v>
      </c>
      <c r="K162" s="25">
        <f t="shared" si="55"/>
        <v>30</v>
      </c>
      <c r="L162" s="25">
        <f t="shared" si="55"/>
        <v>30</v>
      </c>
    </row>
    <row r="163" spans="1:53" ht="50.25" customHeight="1" x14ac:dyDescent="0.25">
      <c r="A163" s="240" t="s">
        <v>153</v>
      </c>
      <c r="B163" s="212">
        <v>89</v>
      </c>
      <c r="C163" s="74">
        <v>1</v>
      </c>
      <c r="D163" s="74" t="s">
        <v>32</v>
      </c>
      <c r="E163" s="80" t="s">
        <v>191</v>
      </c>
      <c r="F163" s="74" t="s">
        <v>95</v>
      </c>
      <c r="G163" s="216" t="s">
        <v>16</v>
      </c>
      <c r="H163" s="88" t="s">
        <v>24</v>
      </c>
      <c r="I163" s="88">
        <v>911</v>
      </c>
      <c r="J163" s="77">
        <f>'Прил 2'!J98</f>
        <v>540</v>
      </c>
      <c r="K163" s="77">
        <f>'Прил 2'!K98</f>
        <v>30</v>
      </c>
      <c r="L163" s="77">
        <f>'Прил 2'!L98</f>
        <v>30</v>
      </c>
    </row>
    <row r="164" spans="1:53" ht="50.25" customHeight="1" x14ac:dyDescent="0.25">
      <c r="A164" s="112" t="s">
        <v>252</v>
      </c>
      <c r="B164" s="67" t="s">
        <v>43</v>
      </c>
      <c r="C164" s="72">
        <v>1</v>
      </c>
      <c r="D164" s="65" t="s">
        <v>32</v>
      </c>
      <c r="E164" s="165">
        <v>44107</v>
      </c>
      <c r="F164" s="72"/>
      <c r="G164" s="68"/>
      <c r="H164" s="159"/>
      <c r="I164" s="88"/>
      <c r="J164" s="25">
        <f t="shared" ref="J164:L168" si="56">J165</f>
        <v>0</v>
      </c>
      <c r="K164" s="25">
        <f t="shared" si="56"/>
        <v>0</v>
      </c>
      <c r="L164" s="25">
        <f t="shared" si="56"/>
        <v>0</v>
      </c>
    </row>
    <row r="165" spans="1:53" ht="39.75" customHeight="1" x14ac:dyDescent="0.25">
      <c r="A165" s="70" t="s">
        <v>93</v>
      </c>
      <c r="B165" s="67" t="s">
        <v>43</v>
      </c>
      <c r="C165" s="72">
        <v>1</v>
      </c>
      <c r="D165" s="65" t="s">
        <v>32</v>
      </c>
      <c r="E165" s="165">
        <v>44107</v>
      </c>
      <c r="F165" s="72">
        <v>200</v>
      </c>
      <c r="G165" s="68"/>
      <c r="H165" s="159"/>
      <c r="I165" s="88"/>
      <c r="J165" s="25">
        <f t="shared" si="56"/>
        <v>0</v>
      </c>
      <c r="K165" s="25">
        <f t="shared" si="56"/>
        <v>0</v>
      </c>
      <c r="L165" s="25">
        <f t="shared" si="56"/>
        <v>0</v>
      </c>
    </row>
    <row r="166" spans="1:53" ht="20.25" customHeight="1" x14ac:dyDescent="0.25">
      <c r="A166" s="70" t="s">
        <v>37</v>
      </c>
      <c r="B166" s="67" t="s">
        <v>43</v>
      </c>
      <c r="C166" s="72">
        <v>1</v>
      </c>
      <c r="D166" s="65" t="s">
        <v>32</v>
      </c>
      <c r="E166" s="165">
        <v>44107</v>
      </c>
      <c r="F166" s="72">
        <v>240</v>
      </c>
      <c r="G166" s="68"/>
      <c r="H166" s="159"/>
      <c r="I166" s="88"/>
      <c r="J166" s="25">
        <f t="shared" si="56"/>
        <v>0</v>
      </c>
      <c r="K166" s="25">
        <f t="shared" si="56"/>
        <v>0</v>
      </c>
      <c r="L166" s="25">
        <f t="shared" si="56"/>
        <v>0</v>
      </c>
    </row>
    <row r="167" spans="1:53" ht="20.25" customHeight="1" x14ac:dyDescent="0.25">
      <c r="A167" s="246" t="s">
        <v>48</v>
      </c>
      <c r="B167" s="67" t="s">
        <v>43</v>
      </c>
      <c r="C167" s="72">
        <v>1</v>
      </c>
      <c r="D167" s="65" t="s">
        <v>32</v>
      </c>
      <c r="E167" s="165">
        <v>44107</v>
      </c>
      <c r="F167" s="72">
        <v>240</v>
      </c>
      <c r="G167" s="68" t="s">
        <v>14</v>
      </c>
      <c r="H167" s="159"/>
      <c r="I167" s="88"/>
      <c r="J167" s="25">
        <f t="shared" si="56"/>
        <v>0</v>
      </c>
      <c r="K167" s="25">
        <f t="shared" si="56"/>
        <v>0</v>
      </c>
      <c r="L167" s="25">
        <f t="shared" si="56"/>
        <v>0</v>
      </c>
    </row>
    <row r="168" spans="1:53" ht="25.5" customHeight="1" x14ac:dyDescent="0.25">
      <c r="A168" s="246" t="s">
        <v>227</v>
      </c>
      <c r="B168" s="67" t="s">
        <v>43</v>
      </c>
      <c r="C168" s="72">
        <v>1</v>
      </c>
      <c r="D168" s="65" t="s">
        <v>32</v>
      </c>
      <c r="E168" s="165">
        <v>44107</v>
      </c>
      <c r="F168" s="72">
        <v>240</v>
      </c>
      <c r="G168" s="68" t="s">
        <v>14</v>
      </c>
      <c r="H168" s="159" t="s">
        <v>134</v>
      </c>
      <c r="I168" s="88"/>
      <c r="J168" s="25">
        <f t="shared" si="56"/>
        <v>0</v>
      </c>
      <c r="K168" s="25">
        <f t="shared" si="56"/>
        <v>0</v>
      </c>
      <c r="L168" s="25">
        <f t="shared" si="56"/>
        <v>0</v>
      </c>
    </row>
    <row r="169" spans="1:53" ht="50.25" customHeight="1" x14ac:dyDescent="0.25">
      <c r="A169" s="240" t="s">
        <v>153</v>
      </c>
      <c r="B169" s="74">
        <v>89</v>
      </c>
      <c r="C169" s="74">
        <v>1</v>
      </c>
      <c r="D169" s="74" t="s">
        <v>32</v>
      </c>
      <c r="E169" s="74" t="s">
        <v>253</v>
      </c>
      <c r="F169" s="74" t="s">
        <v>95</v>
      </c>
      <c r="G169" s="88" t="s">
        <v>14</v>
      </c>
      <c r="H169" s="88" t="s">
        <v>134</v>
      </c>
      <c r="I169" s="88" t="s">
        <v>190</v>
      </c>
      <c r="J169" s="77">
        <f>'Прил 2'!J91</f>
        <v>0</v>
      </c>
      <c r="K169" s="77">
        <f>'Прил 2'!K91</f>
        <v>0</v>
      </c>
      <c r="L169" s="77">
        <f>'Прил 2'!L91</f>
        <v>0</v>
      </c>
    </row>
    <row r="170" spans="1:53" ht="63" customHeight="1" x14ac:dyDescent="0.25">
      <c r="A170" s="108" t="s">
        <v>166</v>
      </c>
      <c r="B170" s="164">
        <v>89</v>
      </c>
      <c r="C170" s="159" t="s">
        <v>20</v>
      </c>
      <c r="D170" s="65" t="s">
        <v>32</v>
      </c>
      <c r="E170" s="90" t="s">
        <v>47</v>
      </c>
      <c r="F170" s="65"/>
      <c r="G170" s="68"/>
      <c r="H170" s="65"/>
      <c r="I170" s="72"/>
      <c r="J170" s="25">
        <f>J173+J176</f>
        <v>160.1</v>
      </c>
      <c r="K170" s="25">
        <f t="shared" ref="K170:L170" si="57">K173+K176</f>
        <v>173.9</v>
      </c>
      <c r="L170" s="25">
        <f t="shared" si="57"/>
        <v>180.2</v>
      </c>
    </row>
    <row r="171" spans="1:53" ht="63.75" customHeight="1" x14ac:dyDescent="0.25">
      <c r="A171" s="100" t="s">
        <v>96</v>
      </c>
      <c r="B171" s="164">
        <v>89</v>
      </c>
      <c r="C171" s="159" t="s">
        <v>20</v>
      </c>
      <c r="D171" s="65" t="s">
        <v>32</v>
      </c>
      <c r="E171" s="90" t="s">
        <v>47</v>
      </c>
      <c r="F171" s="65" t="s">
        <v>98</v>
      </c>
      <c r="G171" s="68"/>
      <c r="H171" s="65"/>
      <c r="I171" s="72"/>
      <c r="J171" s="25">
        <f>J172</f>
        <v>146.1</v>
      </c>
      <c r="K171" s="25">
        <f t="shared" ref="K171:L171" si="58">K172</f>
        <v>145</v>
      </c>
      <c r="L171" s="25">
        <f t="shared" si="58"/>
        <v>145</v>
      </c>
    </row>
    <row r="172" spans="1:53" ht="37.5" customHeight="1" x14ac:dyDescent="0.25">
      <c r="A172" s="100" t="s">
        <v>97</v>
      </c>
      <c r="B172" s="164">
        <v>89</v>
      </c>
      <c r="C172" s="159" t="s">
        <v>20</v>
      </c>
      <c r="D172" s="65" t="s">
        <v>32</v>
      </c>
      <c r="E172" s="90" t="s">
        <v>47</v>
      </c>
      <c r="F172" s="65" t="s">
        <v>99</v>
      </c>
      <c r="G172" s="68"/>
      <c r="H172" s="65"/>
      <c r="I172" s="72"/>
      <c r="J172" s="25">
        <f>J173</f>
        <v>146.1</v>
      </c>
      <c r="K172" s="25">
        <f t="shared" ref="K172:L172" si="59">K173</f>
        <v>145</v>
      </c>
      <c r="L172" s="25">
        <f t="shared" si="59"/>
        <v>145</v>
      </c>
    </row>
    <row r="173" spans="1:53" ht="21" customHeight="1" x14ac:dyDescent="0.25">
      <c r="A173" s="111" t="s">
        <v>45</v>
      </c>
      <c r="B173" s="164">
        <v>89</v>
      </c>
      <c r="C173" s="159" t="s">
        <v>20</v>
      </c>
      <c r="D173" s="65" t="s">
        <v>32</v>
      </c>
      <c r="E173" s="90" t="s">
        <v>47</v>
      </c>
      <c r="F173" s="65" t="s">
        <v>99</v>
      </c>
      <c r="G173" s="68" t="s">
        <v>24</v>
      </c>
      <c r="H173" s="65"/>
      <c r="I173" s="72"/>
      <c r="J173" s="25">
        <f>J174</f>
        <v>146.1</v>
      </c>
      <c r="K173" s="25">
        <f t="shared" ref="K173:L174" si="60">K174</f>
        <v>145</v>
      </c>
      <c r="L173" s="132">
        <f t="shared" si="60"/>
        <v>145</v>
      </c>
    </row>
    <row r="174" spans="1:53" ht="26.25" customHeight="1" x14ac:dyDescent="0.25">
      <c r="A174" s="111" t="s">
        <v>46</v>
      </c>
      <c r="B174" s="164">
        <v>89</v>
      </c>
      <c r="C174" s="159" t="s">
        <v>20</v>
      </c>
      <c r="D174" s="65" t="s">
        <v>32</v>
      </c>
      <c r="E174" s="90" t="s">
        <v>47</v>
      </c>
      <c r="F174" s="65" t="s">
        <v>99</v>
      </c>
      <c r="G174" s="68" t="s">
        <v>24</v>
      </c>
      <c r="H174" s="65" t="s">
        <v>25</v>
      </c>
      <c r="I174" s="72"/>
      <c r="J174" s="25">
        <f>J175</f>
        <v>146.1</v>
      </c>
      <c r="K174" s="25">
        <f t="shared" si="60"/>
        <v>145</v>
      </c>
      <c r="L174" s="132">
        <f t="shared" si="60"/>
        <v>145</v>
      </c>
    </row>
    <row r="175" spans="1:53" s="10" customFormat="1" ht="47.25" customHeight="1" x14ac:dyDescent="0.25">
      <c r="A175" s="209" t="s">
        <v>153</v>
      </c>
      <c r="B175" s="216">
        <v>89</v>
      </c>
      <c r="C175" s="88">
        <v>1</v>
      </c>
      <c r="D175" s="88" t="s">
        <v>32</v>
      </c>
      <c r="E175" s="89" t="s">
        <v>47</v>
      </c>
      <c r="F175" s="88" t="s">
        <v>99</v>
      </c>
      <c r="G175" s="216" t="s">
        <v>24</v>
      </c>
      <c r="H175" s="88" t="s">
        <v>25</v>
      </c>
      <c r="I175" s="88">
        <v>911</v>
      </c>
      <c r="J175" s="77">
        <f>'Прил 2'!J62</f>
        <v>146.1</v>
      </c>
      <c r="K175" s="77">
        <f>'Прил 2'!K62</f>
        <v>145</v>
      </c>
      <c r="L175" s="77">
        <f>'Прил 2'!L62</f>
        <v>145</v>
      </c>
      <c r="M175" s="225"/>
      <c r="N175" s="225"/>
      <c r="O175" s="225"/>
      <c r="P175" s="225"/>
      <c r="Q175" s="225"/>
      <c r="R175" s="225"/>
      <c r="S175" s="225"/>
      <c r="T175" s="225"/>
      <c r="U175" s="225"/>
      <c r="V175" s="225"/>
      <c r="W175" s="225"/>
      <c r="X175" s="225"/>
      <c r="Y175" s="225"/>
      <c r="Z175" s="225"/>
      <c r="AA175" s="225"/>
      <c r="AB175" s="225"/>
      <c r="AC175" s="225"/>
      <c r="AD175" s="225"/>
      <c r="AE175" s="225"/>
      <c r="AF175" s="225"/>
      <c r="AG175" s="225"/>
      <c r="AH175" s="225"/>
      <c r="AI175" s="225"/>
      <c r="AJ175" s="225"/>
      <c r="AK175" s="225"/>
      <c r="AL175" s="225"/>
      <c r="AM175" s="225"/>
      <c r="AN175" s="225"/>
      <c r="AO175" s="225"/>
      <c r="AP175" s="225"/>
      <c r="AQ175" s="225"/>
      <c r="AR175" s="225"/>
      <c r="AS175" s="225"/>
      <c r="AT175" s="225"/>
      <c r="AU175" s="225"/>
      <c r="AV175" s="225"/>
      <c r="AW175" s="225"/>
      <c r="AX175" s="225"/>
      <c r="AY175" s="225"/>
      <c r="AZ175" s="225"/>
      <c r="BA175" s="225"/>
    </row>
    <row r="176" spans="1:53" ht="46.5" customHeight="1" x14ac:dyDescent="0.25">
      <c r="A176" s="100" t="s">
        <v>96</v>
      </c>
      <c r="B176" s="164">
        <v>89</v>
      </c>
      <c r="C176" s="159" t="s">
        <v>20</v>
      </c>
      <c r="D176" s="65" t="s">
        <v>32</v>
      </c>
      <c r="E176" s="90" t="s">
        <v>47</v>
      </c>
      <c r="F176" s="65" t="s">
        <v>94</v>
      </c>
      <c r="G176" s="68"/>
      <c r="H176" s="65"/>
      <c r="I176" s="72"/>
      <c r="J176" s="25">
        <f>J177</f>
        <v>14</v>
      </c>
      <c r="K176" s="25">
        <f t="shared" ref="K176:L179" si="61">K177</f>
        <v>28.9</v>
      </c>
      <c r="L176" s="25">
        <f t="shared" ref="L176:L177" si="62">L177</f>
        <v>35.200000000000003</v>
      </c>
    </row>
    <row r="177" spans="1:53" ht="36" customHeight="1" x14ac:dyDescent="0.25">
      <c r="A177" s="100" t="s">
        <v>97</v>
      </c>
      <c r="B177" s="164">
        <v>89</v>
      </c>
      <c r="C177" s="159" t="s">
        <v>20</v>
      </c>
      <c r="D177" s="65" t="s">
        <v>32</v>
      </c>
      <c r="E177" s="90" t="s">
        <v>47</v>
      </c>
      <c r="F177" s="65" t="s">
        <v>95</v>
      </c>
      <c r="G177" s="68"/>
      <c r="H177" s="65"/>
      <c r="I177" s="72"/>
      <c r="J177" s="25">
        <f>J178</f>
        <v>14</v>
      </c>
      <c r="K177" s="25">
        <f t="shared" si="61"/>
        <v>28.9</v>
      </c>
      <c r="L177" s="25">
        <f t="shared" si="62"/>
        <v>35.200000000000003</v>
      </c>
    </row>
    <row r="178" spans="1:53" ht="20.25" customHeight="1" x14ac:dyDescent="0.25">
      <c r="A178" s="111" t="s">
        <v>45</v>
      </c>
      <c r="B178" s="164">
        <v>89</v>
      </c>
      <c r="C178" s="159" t="s">
        <v>20</v>
      </c>
      <c r="D178" s="65" t="s">
        <v>32</v>
      </c>
      <c r="E178" s="90" t="s">
        <v>47</v>
      </c>
      <c r="F178" s="65" t="s">
        <v>95</v>
      </c>
      <c r="G178" s="68" t="s">
        <v>24</v>
      </c>
      <c r="H178" s="65"/>
      <c r="I178" s="72"/>
      <c r="J178" s="25">
        <f>J179</f>
        <v>14</v>
      </c>
      <c r="K178" s="25">
        <f t="shared" si="61"/>
        <v>28.9</v>
      </c>
      <c r="L178" s="132">
        <f t="shared" si="61"/>
        <v>35.200000000000003</v>
      </c>
    </row>
    <row r="179" spans="1:53" ht="24" customHeight="1" x14ac:dyDescent="0.25">
      <c r="A179" s="111" t="s">
        <v>46</v>
      </c>
      <c r="B179" s="164">
        <v>89</v>
      </c>
      <c r="C179" s="159" t="s">
        <v>20</v>
      </c>
      <c r="D179" s="65" t="s">
        <v>32</v>
      </c>
      <c r="E179" s="90" t="s">
        <v>47</v>
      </c>
      <c r="F179" s="65" t="s">
        <v>95</v>
      </c>
      <c r="G179" s="68" t="s">
        <v>24</v>
      </c>
      <c r="H179" s="65" t="s">
        <v>25</v>
      </c>
      <c r="I179" s="72"/>
      <c r="J179" s="25">
        <f>J180</f>
        <v>14</v>
      </c>
      <c r="K179" s="25">
        <f t="shared" si="61"/>
        <v>28.9</v>
      </c>
      <c r="L179" s="132">
        <f t="shared" si="61"/>
        <v>35.200000000000003</v>
      </c>
    </row>
    <row r="180" spans="1:53" s="10" customFormat="1" ht="29.25" customHeight="1" x14ac:dyDescent="0.25">
      <c r="A180" s="209" t="s">
        <v>153</v>
      </c>
      <c r="B180" s="216">
        <v>89</v>
      </c>
      <c r="C180" s="88">
        <v>1</v>
      </c>
      <c r="D180" s="88" t="s">
        <v>32</v>
      </c>
      <c r="E180" s="89" t="s">
        <v>47</v>
      </c>
      <c r="F180" s="88" t="s">
        <v>95</v>
      </c>
      <c r="G180" s="216" t="s">
        <v>24</v>
      </c>
      <c r="H180" s="88" t="s">
        <v>25</v>
      </c>
      <c r="I180" s="88">
        <v>911</v>
      </c>
      <c r="J180" s="77">
        <f>'Прил 2'!J64</f>
        <v>14</v>
      </c>
      <c r="K180" s="77">
        <f>'Прил 2'!K64</f>
        <v>28.9</v>
      </c>
      <c r="L180" s="77">
        <f>'Прил 2'!L64</f>
        <v>35.200000000000003</v>
      </c>
      <c r="M180" s="225"/>
      <c r="N180" s="225"/>
      <c r="O180" s="225"/>
      <c r="P180" s="225"/>
      <c r="Q180" s="225"/>
      <c r="R180" s="225"/>
      <c r="S180" s="225"/>
      <c r="T180" s="225"/>
      <c r="U180" s="225"/>
      <c r="V180" s="225"/>
      <c r="W180" s="225"/>
      <c r="X180" s="225"/>
      <c r="Y180" s="225"/>
      <c r="Z180" s="225"/>
      <c r="AA180" s="225"/>
      <c r="AB180" s="225"/>
      <c r="AC180" s="225"/>
      <c r="AD180" s="225"/>
      <c r="AE180" s="225"/>
      <c r="AF180" s="225"/>
      <c r="AG180" s="225"/>
      <c r="AH180" s="225"/>
      <c r="AI180" s="225"/>
      <c r="AJ180" s="225"/>
      <c r="AK180" s="225"/>
      <c r="AL180" s="225"/>
      <c r="AM180" s="225"/>
      <c r="AN180" s="225"/>
      <c r="AO180" s="225"/>
      <c r="AP180" s="225"/>
      <c r="AQ180" s="225"/>
      <c r="AR180" s="225"/>
      <c r="AS180" s="225"/>
      <c r="AT180" s="225"/>
      <c r="AU180" s="225"/>
      <c r="AV180" s="225"/>
      <c r="AW180" s="225"/>
      <c r="AX180" s="225"/>
      <c r="AY180" s="225"/>
      <c r="AZ180" s="225"/>
      <c r="BA180" s="225"/>
    </row>
    <row r="181" spans="1:53" ht="129.75" customHeight="1" x14ac:dyDescent="0.25">
      <c r="A181" s="111" t="s">
        <v>129</v>
      </c>
      <c r="B181" s="64">
        <v>89</v>
      </c>
      <c r="C181" s="65" t="s">
        <v>20</v>
      </c>
      <c r="D181" s="65" t="s">
        <v>32</v>
      </c>
      <c r="E181" s="90" t="s">
        <v>38</v>
      </c>
      <c r="F181" s="65"/>
      <c r="G181" s="68"/>
      <c r="H181" s="65"/>
      <c r="I181" s="68"/>
      <c r="J181" s="25">
        <f>J184</f>
        <v>0.4</v>
      </c>
      <c r="K181" s="25">
        <f>K184</f>
        <v>0.4</v>
      </c>
      <c r="L181" s="132">
        <f>L184</f>
        <v>0.4</v>
      </c>
    </row>
    <row r="182" spans="1:53" ht="35.450000000000003" customHeight="1" x14ac:dyDescent="0.25">
      <c r="A182" s="70" t="s">
        <v>93</v>
      </c>
      <c r="B182" s="164">
        <v>89</v>
      </c>
      <c r="C182" s="65" t="s">
        <v>20</v>
      </c>
      <c r="D182" s="65" t="s">
        <v>32</v>
      </c>
      <c r="E182" s="90" t="s">
        <v>38</v>
      </c>
      <c r="F182" s="65" t="s">
        <v>94</v>
      </c>
      <c r="G182" s="68"/>
      <c r="H182" s="65"/>
      <c r="I182" s="68"/>
      <c r="J182" s="25">
        <f>J183</f>
        <v>0.4</v>
      </c>
      <c r="K182" s="25">
        <f t="shared" ref="K182:L182" si="63">K183</f>
        <v>0.4</v>
      </c>
      <c r="L182" s="25">
        <f t="shared" si="63"/>
        <v>0.4</v>
      </c>
    </row>
    <row r="183" spans="1:53" ht="22.15" customHeight="1" x14ac:dyDescent="0.25">
      <c r="A183" s="70" t="s">
        <v>37</v>
      </c>
      <c r="B183" s="164">
        <v>89</v>
      </c>
      <c r="C183" s="65" t="s">
        <v>20</v>
      </c>
      <c r="D183" s="65" t="s">
        <v>32</v>
      </c>
      <c r="E183" s="90" t="s">
        <v>38</v>
      </c>
      <c r="F183" s="65" t="s">
        <v>95</v>
      </c>
      <c r="G183" s="68"/>
      <c r="H183" s="65"/>
      <c r="I183" s="68"/>
      <c r="J183" s="25">
        <f>J184</f>
        <v>0.4</v>
      </c>
      <c r="K183" s="25">
        <f t="shared" ref="K183:L183" si="64">K184</f>
        <v>0.4</v>
      </c>
      <c r="L183" s="25">
        <f t="shared" si="64"/>
        <v>0.4</v>
      </c>
    </row>
    <row r="184" spans="1:53" ht="15.75" x14ac:dyDescent="0.25">
      <c r="A184" s="111" t="s">
        <v>12</v>
      </c>
      <c r="B184" s="164">
        <v>89</v>
      </c>
      <c r="C184" s="65" t="s">
        <v>20</v>
      </c>
      <c r="D184" s="65" t="s">
        <v>32</v>
      </c>
      <c r="E184" s="90" t="s">
        <v>38</v>
      </c>
      <c r="F184" s="65" t="s">
        <v>95</v>
      </c>
      <c r="G184" s="68" t="s">
        <v>13</v>
      </c>
      <c r="H184" s="65"/>
      <c r="I184" s="68"/>
      <c r="J184" s="25">
        <f>J185</f>
        <v>0.4</v>
      </c>
      <c r="K184" s="25">
        <f t="shared" ref="K184:L185" si="65">K185</f>
        <v>0.4</v>
      </c>
      <c r="L184" s="132">
        <f t="shared" si="65"/>
        <v>0.4</v>
      </c>
    </row>
    <row r="185" spans="1:53" ht="63.75" customHeight="1" x14ac:dyDescent="0.25">
      <c r="A185" s="111" t="s">
        <v>60</v>
      </c>
      <c r="B185" s="164">
        <v>89</v>
      </c>
      <c r="C185" s="65" t="s">
        <v>20</v>
      </c>
      <c r="D185" s="65" t="s">
        <v>32</v>
      </c>
      <c r="E185" s="90" t="s">
        <v>38</v>
      </c>
      <c r="F185" s="65" t="s">
        <v>95</v>
      </c>
      <c r="G185" s="68" t="s">
        <v>13</v>
      </c>
      <c r="H185" s="65" t="s">
        <v>14</v>
      </c>
      <c r="I185" s="68"/>
      <c r="J185" s="25">
        <f>J186</f>
        <v>0.4</v>
      </c>
      <c r="K185" s="25">
        <f t="shared" si="65"/>
        <v>0.4</v>
      </c>
      <c r="L185" s="132">
        <f t="shared" si="65"/>
        <v>0.4</v>
      </c>
    </row>
    <row r="186" spans="1:53" s="10" customFormat="1" ht="47.25" x14ac:dyDescent="0.25">
      <c r="A186" s="209" t="s">
        <v>153</v>
      </c>
      <c r="B186" s="226">
        <v>89</v>
      </c>
      <c r="C186" s="88" t="s">
        <v>20</v>
      </c>
      <c r="D186" s="88" t="s">
        <v>32</v>
      </c>
      <c r="E186" s="89" t="s">
        <v>38</v>
      </c>
      <c r="F186" s="88" t="s">
        <v>95</v>
      </c>
      <c r="G186" s="216" t="s">
        <v>13</v>
      </c>
      <c r="H186" s="88" t="s">
        <v>14</v>
      </c>
      <c r="I186" s="216">
        <v>911</v>
      </c>
      <c r="J186" s="77">
        <f>'Прил 2'!J38</f>
        <v>0.4</v>
      </c>
      <c r="K186" s="77">
        <f>'Прил 2'!K38</f>
        <v>0.4</v>
      </c>
      <c r="L186" s="129">
        <f>'Прил 2'!L38</f>
        <v>0.4</v>
      </c>
      <c r="M186" s="225"/>
      <c r="N186" s="225"/>
      <c r="O186" s="225"/>
      <c r="P186" s="225"/>
      <c r="Q186" s="225"/>
      <c r="R186" s="225"/>
      <c r="S186" s="225"/>
      <c r="T186" s="225"/>
      <c r="U186" s="225"/>
      <c r="V186" s="225"/>
      <c r="W186" s="225"/>
      <c r="X186" s="225"/>
      <c r="Y186" s="225"/>
      <c r="Z186" s="225"/>
      <c r="AA186" s="225"/>
      <c r="AB186" s="225"/>
      <c r="AC186" s="225"/>
      <c r="AD186" s="225"/>
      <c r="AE186" s="225"/>
      <c r="AF186" s="225"/>
      <c r="AG186" s="225"/>
      <c r="AH186" s="225"/>
      <c r="AI186" s="225"/>
      <c r="AJ186" s="225"/>
      <c r="AK186" s="225"/>
      <c r="AL186" s="225"/>
      <c r="AM186" s="225"/>
      <c r="AN186" s="225"/>
      <c r="AO186" s="225"/>
      <c r="AP186" s="225"/>
      <c r="AQ186" s="225"/>
      <c r="AR186" s="225"/>
      <c r="AS186" s="225"/>
      <c r="AT186" s="225"/>
      <c r="AU186" s="225"/>
      <c r="AV186" s="225"/>
      <c r="AW186" s="225"/>
      <c r="AX186" s="225"/>
      <c r="AY186" s="225"/>
      <c r="AZ186" s="225"/>
      <c r="BA186" s="225"/>
    </row>
  </sheetData>
  <autoFilter ref="A7:L186"/>
  <mergeCells count="11">
    <mergeCell ref="A3:J3"/>
    <mergeCell ref="A2:L2"/>
    <mergeCell ref="M2:T2"/>
    <mergeCell ref="J1:L1"/>
    <mergeCell ref="A4:A5"/>
    <mergeCell ref="B4:E5"/>
    <mergeCell ref="H4:H5"/>
    <mergeCell ref="I4:I5"/>
    <mergeCell ref="G4:G5"/>
    <mergeCell ref="J4:L4"/>
    <mergeCell ref="F4:F5"/>
  </mergeCells>
  <conditionalFormatting sqref="D120:D121">
    <cfRule type="expression" dxfId="2" priority="50" stopIfTrue="1">
      <formula>$D120=""</formula>
    </cfRule>
    <cfRule type="expression" dxfId="1" priority="51" stopIfTrue="1">
      <formula>$E120&lt;&gt;""</formula>
    </cfRule>
  </conditionalFormatting>
  <pageMargins left="0.70866141732283472" right="0.70866141732283472" top="0.74803149606299213" bottom="0.74803149606299213" header="0.31496062992125984" footer="0.31496062992125984"/>
  <pageSetup paperSize="9" scale="50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8" tint="0.59999389629810485"/>
  </sheetPr>
  <dimension ref="A1:I26"/>
  <sheetViews>
    <sheetView view="pageBreakPreview" zoomScaleNormal="55" zoomScaleSheetLayoutView="100" workbookViewId="0">
      <selection sqref="A1:XFD1048576"/>
    </sheetView>
  </sheetViews>
  <sheetFormatPr defaultColWidth="9.140625" defaultRowHeight="15.75" x14ac:dyDescent="0.25"/>
  <cols>
    <col min="1" max="1" width="29.140625" style="9" customWidth="1"/>
    <col min="2" max="2" width="71" style="48" customWidth="1"/>
    <col min="3" max="3" width="14.85546875" style="9" customWidth="1"/>
    <col min="4" max="4" width="17.28515625" style="9" customWidth="1"/>
    <col min="5" max="5" width="16.140625" style="9" customWidth="1"/>
    <col min="6" max="6" width="9.140625" style="9" hidden="1" customWidth="1"/>
    <col min="7" max="7" width="20.28515625" style="9" customWidth="1"/>
    <col min="8" max="8" width="16.7109375" style="9" customWidth="1"/>
    <col min="9" max="9" width="21.85546875" style="9" customWidth="1"/>
    <col min="10" max="16384" width="9.140625" style="9"/>
  </cols>
  <sheetData>
    <row r="1" spans="1:6" ht="108" customHeight="1" x14ac:dyDescent="0.25">
      <c r="A1" s="122"/>
      <c r="B1" s="168"/>
      <c r="C1" s="269" t="s">
        <v>221</v>
      </c>
      <c r="D1" s="269"/>
      <c r="E1" s="269"/>
      <c r="F1" s="7"/>
    </row>
    <row r="2" spans="1:6" ht="68.25" customHeight="1" x14ac:dyDescent="0.25">
      <c r="A2" s="283" t="s">
        <v>222</v>
      </c>
      <c r="B2" s="283"/>
      <c r="C2" s="283"/>
      <c r="D2" s="283"/>
      <c r="E2" s="283"/>
    </row>
    <row r="3" spans="1:6" x14ac:dyDescent="0.25">
      <c r="A3" s="123"/>
      <c r="B3" s="169"/>
      <c r="C3" s="170"/>
      <c r="D3" s="121"/>
      <c r="E3" s="171" t="s">
        <v>124</v>
      </c>
    </row>
    <row r="4" spans="1:6" x14ac:dyDescent="0.25">
      <c r="A4" s="281" t="s">
        <v>112</v>
      </c>
      <c r="B4" s="282" t="s">
        <v>178</v>
      </c>
      <c r="C4" s="281" t="s">
        <v>179</v>
      </c>
      <c r="D4" s="281"/>
      <c r="E4" s="281"/>
    </row>
    <row r="5" spans="1:6" ht="63.75" customHeight="1" x14ac:dyDescent="0.25">
      <c r="A5" s="281"/>
      <c r="B5" s="282"/>
      <c r="C5" s="192" t="s">
        <v>182</v>
      </c>
      <c r="D5" s="192" t="s">
        <v>207</v>
      </c>
      <c r="E5" s="192" t="s">
        <v>210</v>
      </c>
    </row>
    <row r="6" spans="1:6" ht="31.5" x14ac:dyDescent="0.25">
      <c r="A6" s="172" t="s">
        <v>113</v>
      </c>
      <c r="B6" s="185" t="s">
        <v>114</v>
      </c>
      <c r="C6" s="183">
        <f>C7+C10+C14</f>
        <v>206.52697000000109</v>
      </c>
      <c r="D6" s="183">
        <f t="shared" ref="D6:E6" si="0">D7+D10+D14</f>
        <v>-75.153859999999995</v>
      </c>
      <c r="E6" s="183">
        <f t="shared" si="0"/>
        <v>-90.184629999999999</v>
      </c>
    </row>
    <row r="7" spans="1:6" x14ac:dyDescent="0.25">
      <c r="A7" s="31" t="s">
        <v>115</v>
      </c>
      <c r="B7" s="47" t="s">
        <v>108</v>
      </c>
      <c r="C7" s="39">
        <f t="shared" ref="C7:E8" si="1">SUM(C8)</f>
        <v>0</v>
      </c>
      <c r="D7" s="39">
        <f t="shared" si="1"/>
        <v>0</v>
      </c>
      <c r="E7" s="39">
        <f t="shared" si="1"/>
        <v>0</v>
      </c>
    </row>
    <row r="8" spans="1:6" ht="31.5" x14ac:dyDescent="0.25">
      <c r="A8" s="31" t="s">
        <v>116</v>
      </c>
      <c r="B8" s="47" t="s">
        <v>117</v>
      </c>
      <c r="C8" s="39">
        <f t="shared" si="1"/>
        <v>0</v>
      </c>
      <c r="D8" s="39">
        <f t="shared" si="1"/>
        <v>0</v>
      </c>
      <c r="E8" s="39">
        <f t="shared" si="1"/>
        <v>0</v>
      </c>
    </row>
    <row r="9" spans="1:6" ht="31.5" x14ac:dyDescent="0.25">
      <c r="A9" s="31" t="s">
        <v>125</v>
      </c>
      <c r="B9" s="184" t="s">
        <v>168</v>
      </c>
      <c r="C9" s="39">
        <v>0</v>
      </c>
      <c r="D9" s="39">
        <v>0</v>
      </c>
      <c r="E9" s="39">
        <v>0</v>
      </c>
    </row>
    <row r="10" spans="1:6" ht="31.5" x14ac:dyDescent="0.25">
      <c r="A10" s="33" t="s">
        <v>136</v>
      </c>
      <c r="B10" s="46" t="s">
        <v>111</v>
      </c>
      <c r="C10" s="39">
        <f t="shared" ref="C10:E11" si="2">C11</f>
        <v>-60.123080000000002</v>
      </c>
      <c r="D10" s="39">
        <f t="shared" si="2"/>
        <v>-75.153859999999995</v>
      </c>
      <c r="E10" s="39">
        <f t="shared" si="2"/>
        <v>-90.184629999999999</v>
      </c>
    </row>
    <row r="11" spans="1:6" ht="31.5" x14ac:dyDescent="0.25">
      <c r="A11" s="33" t="s">
        <v>137</v>
      </c>
      <c r="B11" s="46" t="s">
        <v>118</v>
      </c>
      <c r="C11" s="39">
        <f t="shared" si="2"/>
        <v>-60.123080000000002</v>
      </c>
      <c r="D11" s="39">
        <f t="shared" si="2"/>
        <v>-75.153859999999995</v>
      </c>
      <c r="E11" s="39">
        <f t="shared" si="2"/>
        <v>-90.184629999999999</v>
      </c>
    </row>
    <row r="12" spans="1:6" ht="47.25" x14ac:dyDescent="0.25">
      <c r="A12" s="33" t="s">
        <v>138</v>
      </c>
      <c r="B12" s="46" t="s">
        <v>119</v>
      </c>
      <c r="C12" s="39">
        <f>SUM(C13)</f>
        <v>-60.123080000000002</v>
      </c>
      <c r="D12" s="39">
        <f>SUM(D13)</f>
        <v>-75.153859999999995</v>
      </c>
      <c r="E12" s="39">
        <f>SUM(E13)</f>
        <v>-90.184629999999999</v>
      </c>
    </row>
    <row r="13" spans="1:6" ht="47.25" x14ac:dyDescent="0.25">
      <c r="A13" s="33" t="s">
        <v>139</v>
      </c>
      <c r="B13" s="186" t="s">
        <v>126</v>
      </c>
      <c r="C13" s="39">
        <f>'Прил 6'!C15</f>
        <v>-60.123080000000002</v>
      </c>
      <c r="D13" s="39">
        <f>'Прил 6'!D15</f>
        <v>-75.153859999999995</v>
      </c>
      <c r="E13" s="39">
        <f>'Прил 6'!E15</f>
        <v>-90.184629999999999</v>
      </c>
    </row>
    <row r="14" spans="1:6" ht="31.5" x14ac:dyDescent="0.25">
      <c r="A14" s="34" t="s">
        <v>140</v>
      </c>
      <c r="B14" s="187" t="s">
        <v>169</v>
      </c>
      <c r="C14" s="32">
        <f>C15+C18</f>
        <v>266.6500500000011</v>
      </c>
      <c r="D14" s="32">
        <f t="shared" ref="D14:E14" si="3">D15+D18</f>
        <v>0</v>
      </c>
      <c r="E14" s="32">
        <f t="shared" si="3"/>
        <v>0</v>
      </c>
    </row>
    <row r="15" spans="1:6" s="37" customFormat="1" x14ac:dyDescent="0.25">
      <c r="A15" s="35" t="s">
        <v>141</v>
      </c>
      <c r="B15" s="36" t="s">
        <v>120</v>
      </c>
      <c r="C15" s="32">
        <f t="shared" ref="C15:E16" si="4">SUM(C16)</f>
        <v>-5428.8696799999998</v>
      </c>
      <c r="D15" s="32">
        <f t="shared" si="4"/>
        <v>-1797.7</v>
      </c>
      <c r="E15" s="32">
        <f t="shared" si="4"/>
        <v>-1954.7</v>
      </c>
    </row>
    <row r="16" spans="1:6" x14ac:dyDescent="0.25">
      <c r="A16" s="33" t="s">
        <v>142</v>
      </c>
      <c r="B16" s="38" t="s">
        <v>121</v>
      </c>
      <c r="C16" s="39">
        <f t="shared" si="4"/>
        <v>-5428.8696799999998</v>
      </c>
      <c r="D16" s="39">
        <f t="shared" si="4"/>
        <v>-1797.7</v>
      </c>
      <c r="E16" s="39">
        <f t="shared" si="4"/>
        <v>-1954.7</v>
      </c>
    </row>
    <row r="17" spans="1:9" ht="31.5" x14ac:dyDescent="0.25">
      <c r="A17" s="33" t="s">
        <v>143</v>
      </c>
      <c r="B17" s="184" t="s">
        <v>170</v>
      </c>
      <c r="C17" s="39">
        <f>-'Прил 1'!C7-C9</f>
        <v>-5428.8696799999998</v>
      </c>
      <c r="D17" s="39">
        <f>-'Прил 1'!D7-D9</f>
        <v>-1797.7</v>
      </c>
      <c r="E17" s="39">
        <f>-'Прил 1'!E7-E9</f>
        <v>-1954.7</v>
      </c>
    </row>
    <row r="18" spans="1:9" s="37" customFormat="1" x14ac:dyDescent="0.25">
      <c r="A18" s="35" t="s">
        <v>144</v>
      </c>
      <c r="B18" s="40" t="s">
        <v>122</v>
      </c>
      <c r="C18" s="32">
        <f>SUM(C19)</f>
        <v>5695.5197300000009</v>
      </c>
      <c r="D18" s="32">
        <f t="shared" ref="C18:E19" si="5">SUM(D19)</f>
        <v>1797.7</v>
      </c>
      <c r="E18" s="32">
        <f t="shared" si="5"/>
        <v>1954.7</v>
      </c>
    </row>
    <row r="19" spans="1:9" x14ac:dyDescent="0.25">
      <c r="A19" s="41" t="s">
        <v>145</v>
      </c>
      <c r="B19" s="42" t="s">
        <v>123</v>
      </c>
      <c r="C19" s="39">
        <f t="shared" si="5"/>
        <v>5695.5197300000009</v>
      </c>
      <c r="D19" s="39">
        <f t="shared" si="5"/>
        <v>1797.7</v>
      </c>
      <c r="E19" s="39">
        <f t="shared" si="5"/>
        <v>1954.7</v>
      </c>
    </row>
    <row r="20" spans="1:9" ht="31.5" x14ac:dyDescent="0.25">
      <c r="A20" s="43" t="s">
        <v>146</v>
      </c>
      <c r="B20" s="44" t="s">
        <v>171</v>
      </c>
      <c r="C20" s="39">
        <f>'Прил 2'!J7-C13</f>
        <v>5695.5197300000009</v>
      </c>
      <c r="D20" s="39">
        <f>'Прил 2'!K7-D13</f>
        <v>1797.7</v>
      </c>
      <c r="E20" s="39">
        <f>'Прил 2'!L7-E13</f>
        <v>1954.7</v>
      </c>
      <c r="G20" s="45"/>
      <c r="H20" s="45"/>
      <c r="I20" s="45"/>
    </row>
    <row r="23" spans="1:9" ht="28.15" customHeight="1" x14ac:dyDescent="0.25"/>
    <row r="26" spans="1:9" x14ac:dyDescent="0.25">
      <c r="C26" s="45"/>
      <c r="D26" s="45"/>
      <c r="E26" s="45"/>
    </row>
  </sheetData>
  <mergeCells count="5">
    <mergeCell ref="A4:A5"/>
    <mergeCell ref="B4:B5"/>
    <mergeCell ref="C4:E4"/>
    <mergeCell ref="A2:E2"/>
    <mergeCell ref="C1:E1"/>
  </mergeCells>
  <conditionalFormatting sqref="A1">
    <cfRule type="expression" dxfId="0" priority="1" stopIfTrue="1">
      <formula>#REF!&lt;&gt;""</formula>
    </cfRule>
  </conditionalFormatting>
  <pageMargins left="0.7" right="0.7" top="0.75" bottom="0.75" header="0.3" footer="0.3"/>
  <pageSetup paperSize="9" scale="37" orientation="portrait" horizontalDpi="4294967295" verticalDpi="4294967295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8" tint="0.59999389629810485"/>
  </sheetPr>
  <dimension ref="A1:E23"/>
  <sheetViews>
    <sheetView tabSelected="1" view="pageBreakPreview" zoomScaleNormal="40" zoomScaleSheetLayoutView="100" workbookViewId="0">
      <selection sqref="A1:XFD1048576"/>
    </sheetView>
  </sheetViews>
  <sheetFormatPr defaultColWidth="8" defaultRowHeight="15.75" x14ac:dyDescent="0.25"/>
  <cols>
    <col min="1" max="1" width="15.140625" style="3" customWidth="1"/>
    <col min="2" max="2" width="56.5703125" style="3" customWidth="1"/>
    <col min="3" max="3" width="15" style="3" customWidth="1"/>
    <col min="4" max="4" width="12.85546875" style="3" customWidth="1"/>
    <col min="5" max="5" width="13.85546875" style="3" customWidth="1"/>
    <col min="6" max="16384" width="8" style="3"/>
  </cols>
  <sheetData>
    <row r="1" spans="1:5" ht="123.75" customHeight="1" x14ac:dyDescent="0.25">
      <c r="A1" s="173"/>
      <c r="B1" s="120"/>
      <c r="C1" s="269" t="s">
        <v>223</v>
      </c>
      <c r="D1" s="269"/>
      <c r="E1" s="269"/>
    </row>
    <row r="2" spans="1:5" x14ac:dyDescent="0.25">
      <c r="A2" s="284" t="s">
        <v>224</v>
      </c>
      <c r="B2" s="284"/>
      <c r="C2" s="284"/>
      <c r="D2" s="284"/>
      <c r="E2" s="284"/>
    </row>
    <row r="3" spans="1:5" x14ac:dyDescent="0.25">
      <c r="A3" s="284"/>
      <c r="B3" s="284"/>
      <c r="C3" s="284"/>
      <c r="D3" s="284"/>
      <c r="E3" s="284"/>
    </row>
    <row r="4" spans="1:5" ht="53.25" customHeight="1" x14ac:dyDescent="0.25">
      <c r="A4" s="284"/>
      <c r="B4" s="284"/>
      <c r="C4" s="284"/>
      <c r="D4" s="284"/>
      <c r="E4" s="284"/>
    </row>
    <row r="5" spans="1:5" x14ac:dyDescent="0.25">
      <c r="A5" s="285" t="s">
        <v>106</v>
      </c>
      <c r="B5" s="285" t="s">
        <v>180</v>
      </c>
      <c r="C5" s="287" t="s">
        <v>181</v>
      </c>
      <c r="D5" s="288"/>
      <c r="E5" s="289"/>
    </row>
    <row r="6" spans="1:5" x14ac:dyDescent="0.25">
      <c r="A6" s="286"/>
      <c r="B6" s="286"/>
      <c r="C6" s="193" t="s">
        <v>182</v>
      </c>
      <c r="D6" s="194" t="s">
        <v>207</v>
      </c>
      <c r="E6" s="194" t="s">
        <v>210</v>
      </c>
    </row>
    <row r="7" spans="1:5" x14ac:dyDescent="0.25">
      <c r="A7" s="175">
        <v>1</v>
      </c>
      <c r="B7" s="176">
        <v>2</v>
      </c>
      <c r="C7" s="177">
        <v>3</v>
      </c>
      <c r="D7" s="174">
        <v>4</v>
      </c>
      <c r="E7" s="174">
        <v>5</v>
      </c>
    </row>
    <row r="8" spans="1:5" ht="31.5" x14ac:dyDescent="0.25">
      <c r="A8" s="51" t="s">
        <v>107</v>
      </c>
      <c r="B8" s="52" t="s">
        <v>108</v>
      </c>
      <c r="C8" s="49">
        <f>C10</f>
        <v>0</v>
      </c>
      <c r="D8" s="49">
        <f>D10</f>
        <v>0</v>
      </c>
      <c r="E8" s="49">
        <f>E10</f>
        <v>0</v>
      </c>
    </row>
    <row r="9" spans="1:5" x14ac:dyDescent="0.25">
      <c r="A9" s="53"/>
      <c r="B9" s="54" t="s">
        <v>148</v>
      </c>
      <c r="C9" s="55"/>
      <c r="D9" s="50"/>
      <c r="E9" s="50"/>
    </row>
    <row r="10" spans="1:5" x14ac:dyDescent="0.25">
      <c r="A10" s="53">
        <v>1</v>
      </c>
      <c r="B10" s="54" t="s">
        <v>110</v>
      </c>
      <c r="C10" s="57">
        <v>0</v>
      </c>
      <c r="D10" s="57">
        <v>0</v>
      </c>
      <c r="E10" s="57">
        <v>0</v>
      </c>
    </row>
    <row r="11" spans="1:5" ht="31.5" x14ac:dyDescent="0.25">
      <c r="A11" s="53">
        <v>2</v>
      </c>
      <c r="B11" s="58" t="s">
        <v>225</v>
      </c>
      <c r="C11" s="56"/>
      <c r="D11" s="56"/>
      <c r="E11" s="56"/>
    </row>
    <row r="12" spans="1:5" ht="31.5" x14ac:dyDescent="0.25">
      <c r="A12" s="62" t="s">
        <v>147</v>
      </c>
      <c r="B12" s="59" t="s">
        <v>111</v>
      </c>
      <c r="C12" s="49">
        <f>C15</f>
        <v>-60.123080000000002</v>
      </c>
      <c r="D12" s="49">
        <f>D15</f>
        <v>-75.153859999999995</v>
      </c>
      <c r="E12" s="49">
        <f>E15</f>
        <v>-90.184629999999999</v>
      </c>
    </row>
    <row r="13" spans="1:5" x14ac:dyDescent="0.25">
      <c r="A13" s="51"/>
      <c r="B13" s="54" t="s">
        <v>109</v>
      </c>
      <c r="C13" s="49"/>
      <c r="D13" s="49"/>
      <c r="E13" s="49"/>
    </row>
    <row r="14" spans="1:5" x14ac:dyDescent="0.25">
      <c r="A14" s="53">
        <v>1</v>
      </c>
      <c r="B14" s="54" t="s">
        <v>110</v>
      </c>
      <c r="C14" s="49"/>
      <c r="D14" s="49"/>
      <c r="E14" s="49"/>
    </row>
    <row r="15" spans="1:5" ht="31.5" x14ac:dyDescent="0.25">
      <c r="A15" s="53">
        <v>2</v>
      </c>
      <c r="B15" s="58" t="s">
        <v>225</v>
      </c>
      <c r="C15" s="60">
        <v>-60.123080000000002</v>
      </c>
      <c r="D15" s="60">
        <v>-75.153859999999995</v>
      </c>
      <c r="E15" s="60">
        <v>-90.184629999999999</v>
      </c>
    </row>
    <row r="16" spans="1:5" x14ac:dyDescent="0.25">
      <c r="A16" s="53"/>
      <c r="B16" s="61" t="s">
        <v>19</v>
      </c>
      <c r="C16" s="56">
        <f>C10+C15</f>
        <v>-60.123080000000002</v>
      </c>
      <c r="D16" s="56">
        <f>D10+D15</f>
        <v>-75.153859999999995</v>
      </c>
      <c r="E16" s="56">
        <f>E10+E15</f>
        <v>-90.184629999999999</v>
      </c>
    </row>
    <row r="21" spans="4:4" x14ac:dyDescent="0.25">
      <c r="D21" s="4"/>
    </row>
    <row r="22" spans="4:4" x14ac:dyDescent="0.25">
      <c r="D22" s="4"/>
    </row>
    <row r="23" spans="4:4" x14ac:dyDescent="0.25">
      <c r="D23" s="4"/>
    </row>
  </sheetData>
  <mergeCells count="5">
    <mergeCell ref="A2:E4"/>
    <mergeCell ref="A5:A6"/>
    <mergeCell ref="B5:B6"/>
    <mergeCell ref="C5:E5"/>
    <mergeCell ref="C1:E1"/>
  </mergeCells>
  <pageMargins left="0.7" right="0.7" top="0.75" bottom="0.75" header="0.3" footer="0.3"/>
  <pageSetup paperSize="9" scale="48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6</vt:i4>
      </vt:variant>
      <vt:variant>
        <vt:lpstr>Именованные диапазоны</vt:lpstr>
      </vt:variant>
      <vt:variant>
        <vt:i4>13</vt:i4>
      </vt:variant>
    </vt:vector>
  </HeadingPairs>
  <TitlesOfParts>
    <vt:vector size="19" baseType="lpstr">
      <vt:lpstr>Прил 1</vt:lpstr>
      <vt:lpstr>Прил 2</vt:lpstr>
      <vt:lpstr>Прил 3 </vt:lpstr>
      <vt:lpstr>Прил 4</vt:lpstr>
      <vt:lpstr>Прил 5</vt:lpstr>
      <vt:lpstr>Прил 6</vt:lpstr>
      <vt:lpstr>_1Excel_BuiltIn_Print_Area_1_1_1</vt:lpstr>
      <vt:lpstr>'Прил 3 '!_Toc105952698</vt:lpstr>
      <vt:lpstr>Excel_BuiltIn_Print_Area_1</vt:lpstr>
      <vt:lpstr>Excel_BuiltIn_Print_Area_1_1</vt:lpstr>
      <vt:lpstr>'Прил 3 '!Excel_BuiltIn_Print_Area_5</vt:lpstr>
      <vt:lpstr>'Прил 3 '!Excel_BuiltIn_Print_Area_5_1</vt:lpstr>
      <vt:lpstr>Excel_BuiltIn_Print_Area_6</vt:lpstr>
      <vt:lpstr>Excel_BuiltIn_Print_Area_6_1</vt:lpstr>
      <vt:lpstr>'Прил 2'!Заголовки_для_печати</vt:lpstr>
      <vt:lpstr>'Прил 1'!Область_печати</vt:lpstr>
      <vt:lpstr>'Прил 2'!Область_печати</vt:lpstr>
      <vt:lpstr>'Прил 3 '!Область_печати</vt:lpstr>
      <vt:lpstr>'Прил 4'!Область_печати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Администратор</dc:creator>
  <cp:lastModifiedBy>User</cp:lastModifiedBy>
  <cp:lastPrinted>2020-12-22T13:14:36Z</cp:lastPrinted>
  <dcterms:created xsi:type="dcterms:W3CDTF">2007-12-21T10:22:00Z</dcterms:created>
  <dcterms:modified xsi:type="dcterms:W3CDTF">2025-12-02T06:47:23Z</dcterms:modified>
</cp:coreProperties>
</file>