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ПА\НПА 2013-2025\Решения 09.2021-\"/>
    </mc:Choice>
  </mc:AlternateContent>
  <bookViews>
    <workbookView xWindow="0" yWindow="0" windowWidth="28770" windowHeight="12360" tabRatio="865" activeTab="1"/>
  </bookViews>
  <sheets>
    <sheet name="Прил 1" sheetId="1" r:id="rId1"/>
    <sheet name="Прил 2" sheetId="6" r:id="rId2"/>
    <sheet name="Прил 3 " sheetId="18" r:id="rId3"/>
    <sheet name="Прил 4" sheetId="9" r:id="rId4"/>
    <sheet name="Прил 5" sheetId="13" r:id="rId5"/>
    <sheet name="Прил 6" sheetId="12" r:id="rId6"/>
  </sheets>
  <externalReferences>
    <externalReference r:id="rId7"/>
    <externalReference r:id="rId8"/>
  </externalReferences>
  <definedNames>
    <definedName name="_1Excel_BuiltIn_Print_Area_1_1_1">'Прил 1'!$A$1:$C$29</definedName>
    <definedName name="_2Excel_BuiltIn_Print_Area_7_1_1" localSheetId="2">#REF!</definedName>
    <definedName name="_2Excel_BuiltIn_Print_Area_7_1_1">#REF!</definedName>
    <definedName name="_Toc105952698" localSheetId="2">'Прил 3 '!$A$2</definedName>
    <definedName name="_Toc105952698">#REF!</definedName>
    <definedName name="_xlnm._FilterDatabase" localSheetId="1" hidden="1">'Прил 2'!$A$6:$L$140</definedName>
    <definedName name="_xlnm._FilterDatabase" localSheetId="2" hidden="1">'Прил 3 '!$A$6:$K$139</definedName>
    <definedName name="_xlnm._FilterDatabase" localSheetId="3" hidden="1">'Прил 4'!$A$7:$L$181</definedName>
    <definedName name="Excel_BuiltIn_Print_Area_1">'Прил 1'!$A$1:$C$29</definedName>
    <definedName name="Excel_BuiltIn_Print_Area_1_1">'Прил 1'!$A$1:$C$29</definedName>
    <definedName name="Excel_BuiltIn_Print_Area_2" localSheetId="2">#REF!</definedName>
    <definedName name="Excel_BuiltIn_Print_Area_2">#REF!</definedName>
    <definedName name="Excel_BuiltIn_Print_Area_3">#REF!</definedName>
    <definedName name="Excel_BuiltIn_Print_Area_3_1" localSheetId="2">#REF!</definedName>
    <definedName name="Excel_BuiltIn_Print_Area_3_1">#REF!</definedName>
    <definedName name="Excel_BuiltIn_Print_Area_4" localSheetId="2">#REF!</definedName>
    <definedName name="Excel_BuiltIn_Print_Area_4">#REF!</definedName>
    <definedName name="Excel_BuiltIn_Print_Area_5" localSheetId="2">'Прил 3 '!$A$1:$I$44</definedName>
    <definedName name="Excel_BuiltIn_Print_Area_5">#REF!</definedName>
    <definedName name="Excel_BuiltIn_Print_Area_5_1" localSheetId="2">'Прил 3 '!$A$1:$I$44</definedName>
    <definedName name="Excel_BuiltIn_Print_Area_5_1">#REF!</definedName>
    <definedName name="Excel_BuiltIn_Print_Area_6">'Прил 2'!$A$1:$G$45</definedName>
    <definedName name="Excel_BuiltIn_Print_Area_6_1">'Прил 2'!$A$1:$G$45</definedName>
    <definedName name="Excel_BuiltIn_Print_Area_7" localSheetId="2">#REF!</definedName>
    <definedName name="Excel_BuiltIn_Print_Area_7">#REF!</definedName>
    <definedName name="Excel_BuiltIn_Print_Area_7_1" localSheetId="2">#REF!</definedName>
    <definedName name="Excel_BuiltIn_Print_Area_7_1">#REF!</definedName>
    <definedName name="_xlnm.Print_Titles" localSheetId="1">'Прил 2'!$4:$4</definedName>
    <definedName name="_xlnm.Print_Area" localSheetId="0">'Прил 1'!$A$1:$E$31</definedName>
    <definedName name="_xlnm.Print_Area" localSheetId="1">'Прил 2'!$A$1:$L$140</definedName>
    <definedName name="_xlnm.Print_Area" localSheetId="2">'Прил 3 '!$A$1:$K$139</definedName>
    <definedName name="_xlnm.Print_Area" localSheetId="3">'Прил 4'!$A$1:$L$181</definedName>
  </definedNames>
  <calcPr calcId="152511"/>
  <fileRecoveryPr autoRecover="0"/>
</workbook>
</file>

<file path=xl/calcChain.xml><?xml version="1.0" encoding="utf-8"?>
<calcChain xmlns="http://schemas.openxmlformats.org/spreadsheetml/2006/main">
  <c r="J32" i="6" l="1"/>
  <c r="J18" i="6"/>
  <c r="K113" i="9"/>
  <c r="K112" i="9" s="1"/>
  <c r="K111" i="9" s="1"/>
  <c r="K110" i="9" s="1"/>
  <c r="K114" i="9"/>
  <c r="L114" i="9"/>
  <c r="L113" i="9" s="1"/>
  <c r="L112" i="9" s="1"/>
  <c r="L111" i="9" s="1"/>
  <c r="L110" i="9" s="1"/>
  <c r="J114" i="9"/>
  <c r="J113" i="9" s="1"/>
  <c r="J112" i="9" s="1"/>
  <c r="J111" i="9" s="1"/>
  <c r="J110" i="9" s="1"/>
  <c r="J32" i="18"/>
  <c r="J33" i="18"/>
  <c r="K33" i="18"/>
  <c r="K32" i="18" s="1"/>
  <c r="I33" i="18"/>
  <c r="I32" i="18" s="1"/>
  <c r="J33" i="6"/>
  <c r="J24" i="6" l="1"/>
  <c r="C29" i="1"/>
  <c r="J61" i="6"/>
  <c r="J97" i="6"/>
  <c r="C24" i="1"/>
  <c r="C27" i="1"/>
  <c r="J111" i="6"/>
  <c r="J15" i="6"/>
  <c r="L164" i="9" l="1"/>
  <c r="L163" i="9" s="1"/>
  <c r="L162" i="9" s="1"/>
  <c r="L161" i="9" s="1"/>
  <c r="L160" i="9" s="1"/>
  <c r="L159" i="9" s="1"/>
  <c r="K164" i="9"/>
  <c r="K163" i="9" s="1"/>
  <c r="K162" i="9" s="1"/>
  <c r="K161" i="9" s="1"/>
  <c r="K160" i="9" s="1"/>
  <c r="K159" i="9" s="1"/>
  <c r="J164" i="9"/>
  <c r="J163" i="9" s="1"/>
  <c r="J162" i="9" s="1"/>
  <c r="J161" i="9" s="1"/>
  <c r="J160" i="9" s="1"/>
  <c r="J159" i="9" s="1"/>
  <c r="J89" i="18"/>
  <c r="J88" i="18" s="1"/>
  <c r="J87" i="18" s="1"/>
  <c r="J86" i="18" s="1"/>
  <c r="J85" i="18" s="1"/>
  <c r="K89" i="18"/>
  <c r="K88" i="18" s="1"/>
  <c r="K87" i="18" s="1"/>
  <c r="K86" i="18" s="1"/>
  <c r="K85" i="18" s="1"/>
  <c r="I89" i="18"/>
  <c r="I88" i="18" s="1"/>
  <c r="I87" i="18" s="1"/>
  <c r="I86" i="18" s="1"/>
  <c r="I85" i="18" s="1"/>
  <c r="K89" i="6"/>
  <c r="K88" i="6" s="1"/>
  <c r="K87" i="6" s="1"/>
  <c r="K86" i="6" s="1"/>
  <c r="L89" i="6"/>
  <c r="L88" i="6" s="1"/>
  <c r="L87" i="6" s="1"/>
  <c r="L86" i="6" s="1"/>
  <c r="J88" i="6"/>
  <c r="J87" i="6" s="1"/>
  <c r="J86" i="6" s="1"/>
  <c r="J89" i="6"/>
  <c r="J90" i="6"/>
  <c r="K72" i="9"/>
  <c r="K71" i="9" s="1"/>
  <c r="K70" i="9" s="1"/>
  <c r="K69" i="9" s="1"/>
  <c r="K68" i="9" s="1"/>
  <c r="K67" i="9" s="1"/>
  <c r="K66" i="9" s="1"/>
  <c r="K65" i="9" s="1"/>
  <c r="L72" i="9"/>
  <c r="L71" i="9" s="1"/>
  <c r="L70" i="9" s="1"/>
  <c r="L69" i="9" s="1"/>
  <c r="L68" i="9" s="1"/>
  <c r="L67" i="9" s="1"/>
  <c r="L66" i="9" s="1"/>
  <c r="L65" i="9" s="1"/>
  <c r="J72" i="9"/>
  <c r="J71" i="9" s="1"/>
  <c r="J70" i="9" s="1"/>
  <c r="J69" i="9" s="1"/>
  <c r="J68" i="9" s="1"/>
  <c r="J67" i="9" s="1"/>
  <c r="J66" i="9" s="1"/>
  <c r="J65" i="9" s="1"/>
  <c r="J107" i="6" l="1"/>
  <c r="J50" i="9" s="1"/>
  <c r="J49" i="9" s="1"/>
  <c r="J48" i="9" s="1"/>
  <c r="J47" i="9" s="1"/>
  <c r="J46" i="9" s="1"/>
  <c r="J45" i="9" s="1"/>
  <c r="J44" i="9" s="1"/>
  <c r="K43" i="9"/>
  <c r="K42" i="9" s="1"/>
  <c r="K41" i="9" s="1"/>
  <c r="K40" i="9" s="1"/>
  <c r="K39" i="9" s="1"/>
  <c r="K38" i="9" s="1"/>
  <c r="K37" i="9" s="1"/>
  <c r="L43" i="9"/>
  <c r="L42" i="9" s="1"/>
  <c r="L41" i="9" s="1"/>
  <c r="L40" i="9" s="1"/>
  <c r="L39" i="9" s="1"/>
  <c r="L38" i="9" s="1"/>
  <c r="L37" i="9" s="1"/>
  <c r="K50" i="9"/>
  <c r="K49" i="9" s="1"/>
  <c r="K48" i="9" s="1"/>
  <c r="K47" i="9" s="1"/>
  <c r="K46" i="9" s="1"/>
  <c r="K45" i="9" s="1"/>
  <c r="K44" i="9" s="1"/>
  <c r="L50" i="9"/>
  <c r="L49" i="9" s="1"/>
  <c r="L48" i="9" s="1"/>
  <c r="L47" i="9" s="1"/>
  <c r="L46" i="9" s="1"/>
  <c r="L45" i="9" s="1"/>
  <c r="L44" i="9" s="1"/>
  <c r="K57" i="9"/>
  <c r="K56" i="9" s="1"/>
  <c r="K55" i="9" s="1"/>
  <c r="K54" i="9" s="1"/>
  <c r="K53" i="9" s="1"/>
  <c r="K52" i="9" s="1"/>
  <c r="K51" i="9" s="1"/>
  <c r="L57" i="9"/>
  <c r="L56" i="9" s="1"/>
  <c r="L55" i="9" s="1"/>
  <c r="L54" i="9" s="1"/>
  <c r="L53" i="9" s="1"/>
  <c r="L52" i="9" s="1"/>
  <c r="L51" i="9" s="1"/>
  <c r="J57" i="9"/>
  <c r="J56" i="9" s="1"/>
  <c r="J55" i="9" s="1"/>
  <c r="J54" i="9" s="1"/>
  <c r="J53" i="9" s="1"/>
  <c r="J52" i="9" s="1"/>
  <c r="J51" i="9" s="1"/>
  <c r="J43" i="9"/>
  <c r="J42" i="9" s="1"/>
  <c r="J41" i="9" s="1"/>
  <c r="J40" i="9" s="1"/>
  <c r="J39" i="9" s="1"/>
  <c r="J38" i="9" s="1"/>
  <c r="J37" i="9" s="1"/>
  <c r="K21" i="9"/>
  <c r="K20" i="9" s="1"/>
  <c r="K19" i="9" s="1"/>
  <c r="K18" i="9" s="1"/>
  <c r="K17" i="9" s="1"/>
  <c r="K16" i="9" s="1"/>
  <c r="K15" i="9" s="1"/>
  <c r="L21" i="9"/>
  <c r="L20" i="9" s="1"/>
  <c r="L19" i="9" s="1"/>
  <c r="L18" i="9" s="1"/>
  <c r="L17" i="9" s="1"/>
  <c r="L16" i="9" s="1"/>
  <c r="L15" i="9" s="1"/>
  <c r="J21" i="9"/>
  <c r="J20" i="9" s="1"/>
  <c r="J19" i="9" s="1"/>
  <c r="J18" i="9" s="1"/>
  <c r="J17" i="9" s="1"/>
  <c r="J16" i="9" s="1"/>
  <c r="J15" i="9" s="1"/>
  <c r="J102" i="18"/>
  <c r="J101" i="18" s="1"/>
  <c r="J100" i="18" s="1"/>
  <c r="J99" i="18" s="1"/>
  <c r="K102" i="18"/>
  <c r="K101" i="18" s="1"/>
  <c r="K100" i="18" s="1"/>
  <c r="K99" i="18" s="1"/>
  <c r="J106" i="18"/>
  <c r="J105" i="18" s="1"/>
  <c r="J104" i="18" s="1"/>
  <c r="J103" i="18" s="1"/>
  <c r="K106" i="18"/>
  <c r="K105" i="18" s="1"/>
  <c r="K104" i="18" s="1"/>
  <c r="K103" i="18" s="1"/>
  <c r="J110" i="18"/>
  <c r="J109" i="18" s="1"/>
  <c r="J108" i="18" s="1"/>
  <c r="J107" i="18" s="1"/>
  <c r="K110" i="18"/>
  <c r="K109" i="18" s="1"/>
  <c r="K108" i="18" s="1"/>
  <c r="K107" i="18" s="1"/>
  <c r="I110" i="18"/>
  <c r="I109" i="18" s="1"/>
  <c r="I108" i="18" s="1"/>
  <c r="I107" i="18" s="1"/>
  <c r="I102" i="18"/>
  <c r="I101" i="18" s="1"/>
  <c r="I100" i="18" s="1"/>
  <c r="I99" i="18" s="1"/>
  <c r="J68" i="18"/>
  <c r="J67" i="18" s="1"/>
  <c r="J66" i="18" s="1"/>
  <c r="J65" i="18" s="1"/>
  <c r="J64" i="18" s="1"/>
  <c r="J63" i="18" s="1"/>
  <c r="K68" i="18"/>
  <c r="K67" i="18" s="1"/>
  <c r="K66" i="18" s="1"/>
  <c r="K65" i="18" s="1"/>
  <c r="K64" i="18" s="1"/>
  <c r="K63" i="18" s="1"/>
  <c r="I68" i="18"/>
  <c r="I67" i="18" s="1"/>
  <c r="I66" i="18" s="1"/>
  <c r="I65" i="18" s="1"/>
  <c r="I64" i="18" s="1"/>
  <c r="I63" i="18" s="1"/>
  <c r="K68" i="6"/>
  <c r="K67" i="6" s="1"/>
  <c r="K66" i="6" s="1"/>
  <c r="K65" i="6" s="1"/>
  <c r="K64" i="6" s="1"/>
  <c r="L68" i="6"/>
  <c r="L67" i="6" s="1"/>
  <c r="L66" i="6" s="1"/>
  <c r="L65" i="6" s="1"/>
  <c r="L64" i="6" s="1"/>
  <c r="J68" i="6"/>
  <c r="J67" i="6" s="1"/>
  <c r="J66" i="6" s="1"/>
  <c r="J65" i="6" s="1"/>
  <c r="J64" i="6" s="1"/>
  <c r="K98" i="18" l="1"/>
  <c r="J98" i="18"/>
  <c r="K36" i="9"/>
  <c r="L36" i="9"/>
  <c r="J36" i="9"/>
  <c r="I106" i="18"/>
  <c r="I105" i="18" s="1"/>
  <c r="I104" i="18" s="1"/>
  <c r="I103" i="18" s="1"/>
  <c r="I98" i="18" s="1"/>
  <c r="J119" i="6"/>
  <c r="J116" i="6"/>
  <c r="K110" i="6"/>
  <c r="K109" i="6" s="1"/>
  <c r="K108" i="6" s="1"/>
  <c r="L110" i="6"/>
  <c r="L109" i="6" s="1"/>
  <c r="L108" i="6" s="1"/>
  <c r="J109" i="6"/>
  <c r="J108" i="6" s="1"/>
  <c r="J110" i="6"/>
  <c r="K106" i="6"/>
  <c r="K105" i="6" s="1"/>
  <c r="K104" i="6" s="1"/>
  <c r="L106" i="6"/>
  <c r="L105" i="6" s="1"/>
  <c r="L104" i="6" s="1"/>
  <c r="J106" i="6"/>
  <c r="J105" i="6" s="1"/>
  <c r="J104" i="6" s="1"/>
  <c r="K102" i="6"/>
  <c r="K101" i="6" s="1"/>
  <c r="K100" i="6" s="1"/>
  <c r="L102" i="6"/>
  <c r="L101" i="6" s="1"/>
  <c r="L100" i="6" s="1"/>
  <c r="J102" i="6"/>
  <c r="J101" i="6" s="1"/>
  <c r="J100" i="6" s="1"/>
  <c r="K99" i="6" l="1"/>
  <c r="L99" i="6"/>
  <c r="J99" i="6"/>
  <c r="J126" i="6"/>
  <c r="J75" i="6"/>
  <c r="D30" i="1"/>
  <c r="E30" i="1"/>
  <c r="C30" i="1"/>
  <c r="J27" i="6" l="1"/>
  <c r="E21" i="1"/>
  <c r="D21" i="1"/>
  <c r="C21" i="1"/>
  <c r="K158" i="9"/>
  <c r="K157" i="9" s="1"/>
  <c r="L158" i="9"/>
  <c r="L157" i="9" s="1"/>
  <c r="J158" i="9"/>
  <c r="J157" i="9" s="1"/>
  <c r="J84" i="18"/>
  <c r="J83" i="18" s="1"/>
  <c r="J82" i="18" s="1"/>
  <c r="J81" i="18" s="1"/>
  <c r="J80" i="18" s="1"/>
  <c r="J79" i="18" s="1"/>
  <c r="K84" i="18"/>
  <c r="K83" i="18" s="1"/>
  <c r="K82" i="18" s="1"/>
  <c r="K81" i="18" s="1"/>
  <c r="K80" i="18" s="1"/>
  <c r="K79" i="18" s="1"/>
  <c r="I84" i="18"/>
  <c r="I83" i="18" s="1"/>
  <c r="I82" i="18" s="1"/>
  <c r="I81" i="18" s="1"/>
  <c r="I80" i="18" s="1"/>
  <c r="I79" i="18" s="1"/>
  <c r="K84" i="6"/>
  <c r="K83" i="6" s="1"/>
  <c r="K82" i="6" s="1"/>
  <c r="K81" i="6" s="1"/>
  <c r="K80" i="6" s="1"/>
  <c r="L84" i="6"/>
  <c r="L83" i="6" s="1"/>
  <c r="L82" i="6" s="1"/>
  <c r="L81" i="6" s="1"/>
  <c r="L80" i="6" s="1"/>
  <c r="J84" i="6"/>
  <c r="J83" i="6" s="1"/>
  <c r="J82" i="6" s="1"/>
  <c r="J81" i="6" s="1"/>
  <c r="J80" i="6" s="1"/>
  <c r="L75" i="6" l="1"/>
  <c r="K75" i="6"/>
  <c r="E29" i="1"/>
  <c r="D29" i="1"/>
  <c r="K28" i="6" l="1"/>
  <c r="L28" i="6"/>
  <c r="J28" i="6"/>
  <c r="L126" i="6"/>
  <c r="K126" i="6"/>
  <c r="D23" i="1"/>
  <c r="E23" i="1"/>
  <c r="C23" i="1"/>
  <c r="D17" i="1" l="1"/>
  <c r="E17" i="1"/>
  <c r="C17" i="1"/>
  <c r="J103" i="9" l="1"/>
  <c r="K14" i="9" l="1"/>
  <c r="K13" i="9" s="1"/>
  <c r="K12" i="9" s="1"/>
  <c r="K11" i="9" s="1"/>
  <c r="K10" i="9" s="1"/>
  <c r="K9" i="9" s="1"/>
  <c r="K8" i="9" s="1"/>
  <c r="L14" i="9"/>
  <c r="L13" i="9" s="1"/>
  <c r="L12" i="9" s="1"/>
  <c r="L11" i="9" s="1"/>
  <c r="L10" i="9" s="1"/>
  <c r="L9" i="9" s="1"/>
  <c r="L8" i="9" s="1"/>
  <c r="J14" i="9"/>
  <c r="J13" i="9" s="1"/>
  <c r="J12" i="9" s="1"/>
  <c r="J11" i="9" s="1"/>
  <c r="J10" i="9" s="1"/>
  <c r="J9" i="9" s="1"/>
  <c r="J8" i="9" s="1"/>
  <c r="J49" i="18"/>
  <c r="J48" i="18" s="1"/>
  <c r="J47" i="18" s="1"/>
  <c r="J46" i="18" s="1"/>
  <c r="K49" i="18"/>
  <c r="K48" i="18" s="1"/>
  <c r="K47" i="18" s="1"/>
  <c r="K46" i="18" s="1"/>
  <c r="I49" i="18"/>
  <c r="I48" i="18" s="1"/>
  <c r="I47" i="18" s="1"/>
  <c r="I46" i="18" s="1"/>
  <c r="K49" i="6"/>
  <c r="K48" i="6" s="1"/>
  <c r="K47" i="6" s="1"/>
  <c r="L49" i="6"/>
  <c r="L48" i="6" s="1"/>
  <c r="L47" i="6" s="1"/>
  <c r="J49" i="6"/>
  <c r="J48" i="6" s="1"/>
  <c r="J47" i="6" s="1"/>
  <c r="K35" i="9" l="1"/>
  <c r="K34" i="9" s="1"/>
  <c r="K33" i="9" s="1"/>
  <c r="K32" i="9" s="1"/>
  <c r="K31" i="9" s="1"/>
  <c r="K30" i="9" s="1"/>
  <c r="K29" i="9" s="1"/>
  <c r="L35" i="9"/>
  <c r="L34" i="9" s="1"/>
  <c r="L33" i="9" s="1"/>
  <c r="L32" i="9" s="1"/>
  <c r="L31" i="9" s="1"/>
  <c r="L30" i="9" s="1"/>
  <c r="L29" i="9" s="1"/>
  <c r="J35" i="9"/>
  <c r="J34" i="9" s="1"/>
  <c r="J33" i="9" s="1"/>
  <c r="J32" i="9" s="1"/>
  <c r="J31" i="9" s="1"/>
  <c r="J30" i="9" s="1"/>
  <c r="J29" i="9" s="1"/>
  <c r="J78" i="18"/>
  <c r="J77" i="18" s="1"/>
  <c r="J76" i="18" s="1"/>
  <c r="J75" i="18" s="1"/>
  <c r="K78" i="18"/>
  <c r="K77" i="18" s="1"/>
  <c r="K76" i="18" s="1"/>
  <c r="K75" i="18" s="1"/>
  <c r="I78" i="18"/>
  <c r="I77" i="18" s="1"/>
  <c r="I76" i="18" s="1"/>
  <c r="I75" i="18" s="1"/>
  <c r="K78" i="6"/>
  <c r="K77" i="6" s="1"/>
  <c r="K76" i="6" s="1"/>
  <c r="L78" i="6"/>
  <c r="L77" i="6" s="1"/>
  <c r="L76" i="6" s="1"/>
  <c r="J78" i="6"/>
  <c r="J77" i="6" s="1"/>
  <c r="J76" i="6" s="1"/>
  <c r="K64" i="9" l="1"/>
  <c r="K63" i="9" s="1"/>
  <c r="K62" i="9" s="1"/>
  <c r="K61" i="9" s="1"/>
  <c r="K60" i="9" s="1"/>
  <c r="K59" i="9" s="1"/>
  <c r="K58" i="9" s="1"/>
  <c r="L64" i="9"/>
  <c r="L63" i="9" s="1"/>
  <c r="L62" i="9" s="1"/>
  <c r="L61" i="9" s="1"/>
  <c r="L60" i="9" s="1"/>
  <c r="L59" i="9" s="1"/>
  <c r="L58" i="9" s="1"/>
  <c r="J64" i="9"/>
  <c r="J63" i="9" s="1"/>
  <c r="J62" i="9" s="1"/>
  <c r="J61" i="9" s="1"/>
  <c r="J60" i="9" s="1"/>
  <c r="J59" i="9" s="1"/>
  <c r="J58" i="9" s="1"/>
  <c r="K28" i="9" l="1"/>
  <c r="K27" i="9" s="1"/>
  <c r="K26" i="9" s="1"/>
  <c r="K25" i="9" s="1"/>
  <c r="K24" i="9" s="1"/>
  <c r="K23" i="9" s="1"/>
  <c r="K22" i="9" s="1"/>
  <c r="L28" i="9"/>
  <c r="L27" i="9" s="1"/>
  <c r="L26" i="9" s="1"/>
  <c r="L25" i="9" s="1"/>
  <c r="L24" i="9" s="1"/>
  <c r="L23" i="9" s="1"/>
  <c r="L22" i="9" s="1"/>
  <c r="J28" i="9"/>
  <c r="J27" i="9" s="1"/>
  <c r="J26" i="9" s="1"/>
  <c r="J25" i="9" s="1"/>
  <c r="J24" i="9" s="1"/>
  <c r="J23" i="9" s="1"/>
  <c r="J22" i="9" s="1"/>
  <c r="J53" i="18"/>
  <c r="J52" i="18" s="1"/>
  <c r="J51" i="18" s="1"/>
  <c r="J50" i="18" s="1"/>
  <c r="J45" i="18" s="1"/>
  <c r="K53" i="18"/>
  <c r="K52" i="18" s="1"/>
  <c r="K51" i="18" s="1"/>
  <c r="K50" i="18" s="1"/>
  <c r="K45" i="18" s="1"/>
  <c r="I53" i="18"/>
  <c r="I52" i="18" s="1"/>
  <c r="I51" i="18" s="1"/>
  <c r="I50" i="18" s="1"/>
  <c r="I45" i="18" s="1"/>
  <c r="K53" i="6"/>
  <c r="K52" i="6" s="1"/>
  <c r="K51" i="6" s="1"/>
  <c r="K46" i="6" s="1"/>
  <c r="L53" i="6"/>
  <c r="L52" i="6" s="1"/>
  <c r="L51" i="6" s="1"/>
  <c r="L46" i="6" s="1"/>
  <c r="J53" i="6"/>
  <c r="J52" i="6" s="1"/>
  <c r="J51" i="6" s="1"/>
  <c r="J46" i="6" s="1"/>
  <c r="K156" i="9" l="1"/>
  <c r="K155" i="9" s="1"/>
  <c r="K154" i="9" s="1"/>
  <c r="K153" i="9" s="1"/>
  <c r="L156" i="9"/>
  <c r="L155" i="9" s="1"/>
  <c r="L154" i="9" s="1"/>
  <c r="L153" i="9" s="1"/>
  <c r="J156" i="9"/>
  <c r="J155" i="9" s="1"/>
  <c r="J154" i="9" s="1"/>
  <c r="J153" i="9" s="1"/>
  <c r="J96" i="18"/>
  <c r="J95" i="18" s="1"/>
  <c r="J94" i="18" s="1"/>
  <c r="J93" i="18" s="1"/>
  <c r="J92" i="18" s="1"/>
  <c r="J91" i="18" s="1"/>
  <c r="K96" i="18"/>
  <c r="K95" i="18" s="1"/>
  <c r="K94" i="18" s="1"/>
  <c r="K93" i="18" s="1"/>
  <c r="K92" i="18" s="1"/>
  <c r="K91" i="18" s="1"/>
  <c r="I96" i="18"/>
  <c r="I95" i="18" s="1"/>
  <c r="I94" i="18" s="1"/>
  <c r="I93" i="18" s="1"/>
  <c r="I92" i="18" s="1"/>
  <c r="I91" i="18" s="1"/>
  <c r="K96" i="6"/>
  <c r="K95" i="6" s="1"/>
  <c r="K94" i="6" s="1"/>
  <c r="K93" i="6" s="1"/>
  <c r="K92" i="6" s="1"/>
  <c r="L96" i="6"/>
  <c r="L95" i="6" s="1"/>
  <c r="L94" i="6" s="1"/>
  <c r="L93" i="6" s="1"/>
  <c r="L92" i="6" s="1"/>
  <c r="J96" i="6"/>
  <c r="J95" i="6" s="1"/>
  <c r="J94" i="6" s="1"/>
  <c r="J93" i="6" s="1"/>
  <c r="J92" i="6" s="1"/>
  <c r="K109" i="9" l="1"/>
  <c r="K108" i="9" s="1"/>
  <c r="K107" i="9" s="1"/>
  <c r="K106" i="9" s="1"/>
  <c r="K105" i="9" s="1"/>
  <c r="K104" i="9" s="1"/>
  <c r="L109" i="9"/>
  <c r="L108" i="9" s="1"/>
  <c r="L107" i="9" s="1"/>
  <c r="L106" i="9" s="1"/>
  <c r="L105" i="9" s="1"/>
  <c r="L104" i="9" s="1"/>
  <c r="J109" i="9"/>
  <c r="J108" i="9" s="1"/>
  <c r="J107" i="9" s="1"/>
  <c r="J106" i="9" s="1"/>
  <c r="J105" i="9" s="1"/>
  <c r="J104" i="9" s="1"/>
  <c r="K86" i="9"/>
  <c r="K85" i="9" s="1"/>
  <c r="K84" i="9" s="1"/>
  <c r="K83" i="9" s="1"/>
  <c r="K82" i="9" s="1"/>
  <c r="K81" i="9" s="1"/>
  <c r="L86" i="9"/>
  <c r="L85" i="9" s="1"/>
  <c r="L84" i="9" s="1"/>
  <c r="L83" i="9" s="1"/>
  <c r="L82" i="9" s="1"/>
  <c r="L81" i="9" s="1"/>
  <c r="J86" i="9"/>
  <c r="J85" i="9" s="1"/>
  <c r="J84" i="9" s="1"/>
  <c r="J83" i="9" s="1"/>
  <c r="J82" i="9" s="1"/>
  <c r="J81" i="9" s="1"/>
  <c r="J31" i="18"/>
  <c r="J30" i="18" s="1"/>
  <c r="J29" i="18" s="1"/>
  <c r="K31" i="18"/>
  <c r="K30" i="18" s="1"/>
  <c r="K29" i="18" s="1"/>
  <c r="I31" i="18"/>
  <c r="I30" i="18" s="1"/>
  <c r="I29" i="18" s="1"/>
  <c r="J17" i="18"/>
  <c r="J16" i="18" s="1"/>
  <c r="J15" i="18" s="1"/>
  <c r="K17" i="18"/>
  <c r="K16" i="18" s="1"/>
  <c r="K15" i="18" s="1"/>
  <c r="I17" i="18"/>
  <c r="I16" i="18" s="1"/>
  <c r="I15" i="18" s="1"/>
  <c r="K31" i="6"/>
  <c r="K30" i="6" s="1"/>
  <c r="L31" i="6"/>
  <c r="L30" i="6" s="1"/>
  <c r="J31" i="6"/>
  <c r="J30" i="6" s="1"/>
  <c r="K17" i="6"/>
  <c r="K16" i="6" s="1"/>
  <c r="L17" i="6"/>
  <c r="L16" i="6" s="1"/>
  <c r="J17" i="6"/>
  <c r="J16" i="6" s="1"/>
  <c r="D13" i="13"/>
  <c r="E13" i="13"/>
  <c r="C13" i="13"/>
  <c r="C25" i="1"/>
  <c r="E28" i="1" l="1"/>
  <c r="L140" i="9" l="1"/>
  <c r="L139" i="9" s="1"/>
  <c r="L138" i="9" s="1"/>
  <c r="L137" i="9" s="1"/>
  <c r="L136" i="9" s="1"/>
  <c r="L135" i="9" s="1"/>
  <c r="K140" i="9"/>
  <c r="K139" i="9" s="1"/>
  <c r="K138" i="9" s="1"/>
  <c r="K137" i="9" s="1"/>
  <c r="K136" i="9" s="1"/>
  <c r="K135" i="9" s="1"/>
  <c r="L139" i="6"/>
  <c r="L138" i="6" s="1"/>
  <c r="L137" i="6" s="1"/>
  <c r="L136" i="6" s="1"/>
  <c r="L135" i="6" s="1"/>
  <c r="L134" i="6" s="1"/>
  <c r="K139" i="6"/>
  <c r="K138" i="6" s="1"/>
  <c r="K137" i="6" s="1"/>
  <c r="K136" i="6" s="1"/>
  <c r="K135" i="6" s="1"/>
  <c r="K134" i="6" s="1"/>
  <c r="C16" i="12" l="1"/>
  <c r="D20" i="1"/>
  <c r="E20" i="1"/>
  <c r="C20" i="1"/>
  <c r="K139" i="18" l="1"/>
  <c r="K138" i="18" s="1"/>
  <c r="K137" i="18" s="1"/>
  <c r="K136" i="18" s="1"/>
  <c r="K135" i="18" s="1"/>
  <c r="K134" i="18" s="1"/>
  <c r="K133" i="18" s="1"/>
  <c r="J139" i="18"/>
  <c r="J138" i="18" s="1"/>
  <c r="J137" i="18" s="1"/>
  <c r="J136" i="18" s="1"/>
  <c r="J135" i="18" s="1"/>
  <c r="J134" i="18" s="1"/>
  <c r="J133" i="18" s="1"/>
  <c r="L115" i="6" l="1"/>
  <c r="L114" i="6" s="1"/>
  <c r="K115" i="6"/>
  <c r="K114" i="6" s="1"/>
  <c r="J115" i="6"/>
  <c r="J114" i="6" s="1"/>
  <c r="J125" i="18"/>
  <c r="J124" i="18" s="1"/>
  <c r="J123" i="18" s="1"/>
  <c r="J122" i="18" s="1"/>
  <c r="J121" i="18" s="1"/>
  <c r="J120" i="18" s="1"/>
  <c r="J119" i="18" s="1"/>
  <c r="K125" i="18"/>
  <c r="I125" i="18"/>
  <c r="I124" i="18" s="1"/>
  <c r="I123" i="18" s="1"/>
  <c r="I122" i="18" s="1"/>
  <c r="I121" i="18" s="1"/>
  <c r="I120" i="18" s="1"/>
  <c r="J118" i="18"/>
  <c r="J117" i="18" s="1"/>
  <c r="J116" i="18" s="1"/>
  <c r="K118" i="18"/>
  <c r="K117" i="18" s="1"/>
  <c r="K116" i="18" s="1"/>
  <c r="I118" i="18"/>
  <c r="I117" i="18" s="1"/>
  <c r="I116" i="18" s="1"/>
  <c r="J115" i="18"/>
  <c r="J114" i="18" s="1"/>
  <c r="J113" i="18" s="1"/>
  <c r="K115" i="18"/>
  <c r="K114" i="18" s="1"/>
  <c r="K113" i="18" s="1"/>
  <c r="I115" i="18"/>
  <c r="I114" i="18" s="1"/>
  <c r="I113" i="18" s="1"/>
  <c r="J74" i="18"/>
  <c r="J73" i="18" s="1"/>
  <c r="J72" i="18" s="1"/>
  <c r="J71" i="18" s="1"/>
  <c r="J70" i="18" s="1"/>
  <c r="J69" i="18" s="1"/>
  <c r="K74" i="18"/>
  <c r="K73" i="18" s="1"/>
  <c r="K72" i="18" s="1"/>
  <c r="K71" i="18" s="1"/>
  <c r="K70" i="18" s="1"/>
  <c r="K69" i="18" s="1"/>
  <c r="I74" i="18"/>
  <c r="I73" i="18" s="1"/>
  <c r="I72" i="18" s="1"/>
  <c r="I71" i="18" s="1"/>
  <c r="I70" i="18" s="1"/>
  <c r="I69" i="18" s="1"/>
  <c r="J62" i="18"/>
  <c r="J61" i="18" s="1"/>
  <c r="K62" i="18"/>
  <c r="K61" i="18" s="1"/>
  <c r="I62" i="18"/>
  <c r="I61" i="18" s="1"/>
  <c r="J60" i="18"/>
  <c r="K60" i="18"/>
  <c r="I60" i="18"/>
  <c r="J60" i="6"/>
  <c r="J38" i="18"/>
  <c r="J37" i="18" s="1"/>
  <c r="J36" i="18" s="1"/>
  <c r="J35" i="18" s="1"/>
  <c r="J34" i="18" s="1"/>
  <c r="K38" i="18"/>
  <c r="I38" i="18"/>
  <c r="I37" i="18" s="1"/>
  <c r="I36" i="18" s="1"/>
  <c r="I35" i="18" s="1"/>
  <c r="I34" i="18" s="1"/>
  <c r="J28" i="18"/>
  <c r="K28" i="18"/>
  <c r="I28" i="18"/>
  <c r="I27" i="18" s="1"/>
  <c r="J26" i="18"/>
  <c r="J25" i="18" s="1"/>
  <c r="K26" i="18"/>
  <c r="K25" i="18" s="1"/>
  <c r="I26" i="18"/>
  <c r="J23" i="18"/>
  <c r="K23" i="18"/>
  <c r="I23" i="18"/>
  <c r="J14" i="18"/>
  <c r="K14" i="18"/>
  <c r="I14" i="18"/>
  <c r="K80" i="9"/>
  <c r="L80" i="9"/>
  <c r="K134" i="9"/>
  <c r="L134" i="9"/>
  <c r="J134" i="9"/>
  <c r="K128" i="9"/>
  <c r="L128" i="9"/>
  <c r="J128" i="9"/>
  <c r="J80" i="9"/>
  <c r="K132" i="18"/>
  <c r="K131" i="18" s="1"/>
  <c r="K130" i="18" s="1"/>
  <c r="K129" i="18" s="1"/>
  <c r="K128" i="18" s="1"/>
  <c r="K127" i="18" s="1"/>
  <c r="K126" i="18" s="1"/>
  <c r="J132" i="18"/>
  <c r="J131" i="18" s="1"/>
  <c r="J130" i="18" s="1"/>
  <c r="J129" i="18" s="1"/>
  <c r="J128" i="18" s="1"/>
  <c r="J127" i="18" s="1"/>
  <c r="J126" i="18" s="1"/>
  <c r="I132" i="18"/>
  <c r="I131" i="18" s="1"/>
  <c r="I130" i="18" s="1"/>
  <c r="I129" i="18" s="1"/>
  <c r="I128" i="18" s="1"/>
  <c r="I127" i="18" s="1"/>
  <c r="I126" i="18" s="1"/>
  <c r="K44" i="18"/>
  <c r="K43" i="18" s="1"/>
  <c r="K42" i="18" s="1"/>
  <c r="K41" i="18" s="1"/>
  <c r="K40" i="18" s="1"/>
  <c r="K39" i="18" s="1"/>
  <c r="J44" i="18"/>
  <c r="J43" i="18" s="1"/>
  <c r="J42" i="18" s="1"/>
  <c r="J41" i="18" s="1"/>
  <c r="J40" i="18" s="1"/>
  <c r="J39" i="18" s="1"/>
  <c r="I44" i="18"/>
  <c r="I43" i="18" s="1"/>
  <c r="I42" i="18" s="1"/>
  <c r="I41" i="18" s="1"/>
  <c r="I40" i="18" s="1"/>
  <c r="I39" i="18" s="1"/>
  <c r="J26" i="6"/>
  <c r="D25" i="1"/>
  <c r="E25" i="1"/>
  <c r="E12" i="13"/>
  <c r="E11" i="13" s="1"/>
  <c r="D12" i="13"/>
  <c r="D11" i="13" s="1"/>
  <c r="C12" i="13"/>
  <c r="C11" i="13" s="1"/>
  <c r="C10" i="13" s="1"/>
  <c r="E8" i="13"/>
  <c r="E7" i="13" s="1"/>
  <c r="D8" i="13"/>
  <c r="D7" i="13" s="1"/>
  <c r="C8" i="13"/>
  <c r="C7" i="13" s="1"/>
  <c r="E16" i="12"/>
  <c r="D16" i="12"/>
  <c r="E12" i="12"/>
  <c r="D12" i="12"/>
  <c r="C12" i="12"/>
  <c r="E8" i="12"/>
  <c r="D8" i="12"/>
  <c r="C8" i="12"/>
  <c r="K26" i="6"/>
  <c r="K99" i="9" s="1"/>
  <c r="L26" i="6"/>
  <c r="L99" i="9" s="1"/>
  <c r="L23" i="6"/>
  <c r="K23" i="6"/>
  <c r="J23" i="6"/>
  <c r="L14" i="6"/>
  <c r="K14" i="6"/>
  <c r="K13" i="6" s="1"/>
  <c r="K12" i="6" s="1"/>
  <c r="J14" i="6"/>
  <c r="J13" i="6" s="1"/>
  <c r="J12" i="6" s="1"/>
  <c r="K103" i="9"/>
  <c r="K102" i="9" s="1"/>
  <c r="K101" i="9" s="1"/>
  <c r="K100" i="9" s="1"/>
  <c r="L38" i="6"/>
  <c r="L37" i="6" s="1"/>
  <c r="K38" i="6"/>
  <c r="K37" i="6" s="1"/>
  <c r="J38" i="6"/>
  <c r="J37" i="6" s="1"/>
  <c r="J102" i="9"/>
  <c r="J101" i="9" s="1"/>
  <c r="L44" i="6"/>
  <c r="L43" i="6" s="1"/>
  <c r="K44" i="6"/>
  <c r="K43" i="6" s="1"/>
  <c r="J44" i="6"/>
  <c r="J43" i="6" s="1"/>
  <c r="L62" i="6"/>
  <c r="K62" i="6"/>
  <c r="J62" i="6"/>
  <c r="L60" i="6"/>
  <c r="K60" i="6"/>
  <c r="K74" i="6"/>
  <c r="K73" i="6" s="1"/>
  <c r="K72" i="6" s="1"/>
  <c r="K71" i="6" s="1"/>
  <c r="K70" i="6" s="1"/>
  <c r="L74" i="6"/>
  <c r="L73" i="6" s="1"/>
  <c r="L72" i="6" s="1"/>
  <c r="L71" i="6" s="1"/>
  <c r="L70" i="6" s="1"/>
  <c r="J74" i="6"/>
  <c r="J73" i="6" s="1"/>
  <c r="J72" i="6" s="1"/>
  <c r="J71" i="6" s="1"/>
  <c r="J70" i="6" s="1"/>
  <c r="K118" i="6"/>
  <c r="K117" i="6" s="1"/>
  <c r="L118" i="6"/>
  <c r="L117" i="6" s="1"/>
  <c r="J118" i="6"/>
  <c r="J117" i="6" s="1"/>
  <c r="K125" i="6"/>
  <c r="K124" i="6" s="1"/>
  <c r="L125" i="6"/>
  <c r="L124" i="6" s="1"/>
  <c r="J125" i="6"/>
  <c r="J124" i="6" s="1"/>
  <c r="J123" i="6" s="1"/>
  <c r="J122" i="6" s="1"/>
  <c r="J121" i="6" s="1"/>
  <c r="J120" i="6" s="1"/>
  <c r="K132" i="6"/>
  <c r="K131" i="6" s="1"/>
  <c r="L132" i="6"/>
  <c r="L131" i="6" s="1"/>
  <c r="J132" i="6"/>
  <c r="J131" i="6" s="1"/>
  <c r="D10" i="1"/>
  <c r="D9" i="1" s="1"/>
  <c r="E10" i="1"/>
  <c r="E9" i="1" s="1"/>
  <c r="D12" i="1"/>
  <c r="E12" i="1"/>
  <c r="D14" i="1"/>
  <c r="E14" i="1"/>
  <c r="C14" i="1"/>
  <c r="C12" i="1"/>
  <c r="C10" i="1"/>
  <c r="C9" i="1" s="1"/>
  <c r="E8" i="1" l="1"/>
  <c r="D8" i="1"/>
  <c r="C8" i="1"/>
  <c r="J112" i="18"/>
  <c r="J111" i="18" s="1"/>
  <c r="L13" i="6"/>
  <c r="L12" i="6" s="1"/>
  <c r="K113" i="6"/>
  <c r="K112" i="6" s="1"/>
  <c r="K98" i="6" s="1"/>
  <c r="K91" i="6" s="1"/>
  <c r="J113" i="6"/>
  <c r="J112" i="6" s="1"/>
  <c r="J98" i="6" s="1"/>
  <c r="L113" i="6"/>
  <c r="L112" i="6" s="1"/>
  <c r="L98" i="6" s="1"/>
  <c r="K112" i="18"/>
  <c r="K111" i="18" s="1"/>
  <c r="I112" i="18"/>
  <c r="I111" i="18" s="1"/>
  <c r="I97" i="18" s="1"/>
  <c r="J99" i="9"/>
  <c r="J25" i="6"/>
  <c r="J21" i="6" s="1"/>
  <c r="J22" i="6"/>
  <c r="L22" i="6"/>
  <c r="K124" i="18"/>
  <c r="K123" i="18" s="1"/>
  <c r="K122" i="18" s="1"/>
  <c r="K121" i="18" s="1"/>
  <c r="K120" i="18" s="1"/>
  <c r="K119" i="18" s="1"/>
  <c r="K37" i="18"/>
  <c r="K36" i="18" s="1"/>
  <c r="K35" i="18" s="1"/>
  <c r="K34" i="18" s="1"/>
  <c r="K133" i="9"/>
  <c r="K132" i="9" s="1"/>
  <c r="K129" i="9" s="1"/>
  <c r="K127" i="9"/>
  <c r="K126" i="9" s="1"/>
  <c r="K123" i="9" s="1"/>
  <c r="K93" i="9"/>
  <c r="K92" i="9" s="1"/>
  <c r="K91" i="9" s="1"/>
  <c r="K146" i="9"/>
  <c r="L170" i="9"/>
  <c r="L169" i="9" s="1"/>
  <c r="L168" i="9" s="1"/>
  <c r="K175" i="9"/>
  <c r="K174" i="9" s="1"/>
  <c r="K173" i="9" s="1"/>
  <c r="K172" i="9" s="1"/>
  <c r="K171" i="9" s="1"/>
  <c r="L103" i="9"/>
  <c r="L102" i="9" s="1"/>
  <c r="L101" i="9" s="1"/>
  <c r="L100" i="9" s="1"/>
  <c r="L93" i="9"/>
  <c r="L92" i="9" s="1"/>
  <c r="L91" i="9" s="1"/>
  <c r="K122" i="9"/>
  <c r="L146" i="9"/>
  <c r="L145" i="9" s="1"/>
  <c r="L144" i="9" s="1"/>
  <c r="L141" i="9" s="1"/>
  <c r="K152" i="9"/>
  <c r="K151" i="9" s="1"/>
  <c r="K150" i="9" s="1"/>
  <c r="K147" i="9" s="1"/>
  <c r="J170" i="9"/>
  <c r="L175" i="9"/>
  <c r="L174" i="9" s="1"/>
  <c r="L173" i="9" s="1"/>
  <c r="L172" i="9" s="1"/>
  <c r="L171" i="9" s="1"/>
  <c r="J93" i="9"/>
  <c r="J92" i="9" s="1"/>
  <c r="J91" i="9" s="1"/>
  <c r="J90" i="9" s="1"/>
  <c r="J89" i="9" s="1"/>
  <c r="J88" i="9" s="1"/>
  <c r="L122" i="9"/>
  <c r="J146" i="9"/>
  <c r="J145" i="9" s="1"/>
  <c r="J144" i="9" s="1"/>
  <c r="J141" i="9" s="1"/>
  <c r="L152" i="9"/>
  <c r="L151" i="9" s="1"/>
  <c r="L150" i="9" s="1"/>
  <c r="L147" i="9" s="1"/>
  <c r="J175" i="9"/>
  <c r="I25" i="18"/>
  <c r="J122" i="9"/>
  <c r="J152" i="9"/>
  <c r="K170" i="9"/>
  <c r="K169" i="9" s="1"/>
  <c r="K168" i="9" s="1"/>
  <c r="L79" i="9"/>
  <c r="L78" i="9" s="1"/>
  <c r="L75" i="9" s="1"/>
  <c r="L74" i="9" s="1"/>
  <c r="J133" i="9"/>
  <c r="J132" i="9" s="1"/>
  <c r="J129" i="9" s="1"/>
  <c r="J100" i="9"/>
  <c r="I119" i="18"/>
  <c r="I59" i="18"/>
  <c r="I58" i="18" s="1"/>
  <c r="I13" i="18"/>
  <c r="I12" i="18" s="1"/>
  <c r="I11" i="18" s="1"/>
  <c r="K59" i="18"/>
  <c r="K58" i="18" s="1"/>
  <c r="K57" i="18" s="1"/>
  <c r="K56" i="18" s="1"/>
  <c r="K55" i="18" s="1"/>
  <c r="K54" i="18" s="1"/>
  <c r="I22" i="18"/>
  <c r="I21" i="18" s="1"/>
  <c r="K13" i="18"/>
  <c r="K12" i="18" s="1"/>
  <c r="K11" i="18" s="1"/>
  <c r="K27" i="18"/>
  <c r="K24" i="18" s="1"/>
  <c r="J22" i="18"/>
  <c r="J21" i="18" s="1"/>
  <c r="J13" i="18"/>
  <c r="J12" i="18" s="1"/>
  <c r="J11" i="18" s="1"/>
  <c r="J27" i="18"/>
  <c r="J24" i="18" s="1"/>
  <c r="J59" i="18"/>
  <c r="J58" i="18" s="1"/>
  <c r="J57" i="18" s="1"/>
  <c r="J56" i="18" s="1"/>
  <c r="J55" i="18" s="1"/>
  <c r="J54" i="18" s="1"/>
  <c r="K22" i="18"/>
  <c r="K21" i="18" s="1"/>
  <c r="L59" i="6"/>
  <c r="L58" i="6" s="1"/>
  <c r="L57" i="6" s="1"/>
  <c r="K22" i="6"/>
  <c r="K59" i="6"/>
  <c r="K58" i="6" s="1"/>
  <c r="K57" i="6" s="1"/>
  <c r="E10" i="13"/>
  <c r="D10" i="13"/>
  <c r="J130" i="6"/>
  <c r="J129" i="6" s="1"/>
  <c r="J128" i="6" s="1"/>
  <c r="J127" i="6" s="1"/>
  <c r="J59" i="6"/>
  <c r="J58" i="6" s="1"/>
  <c r="J57" i="6" s="1"/>
  <c r="L36" i="6"/>
  <c r="L35" i="6" s="1"/>
  <c r="L181" i="9"/>
  <c r="L180" i="9" s="1"/>
  <c r="L179" i="9" s="1"/>
  <c r="J79" i="9"/>
  <c r="J78" i="9" s="1"/>
  <c r="L130" i="6"/>
  <c r="L129" i="6" s="1"/>
  <c r="L128" i="6" s="1"/>
  <c r="L127" i="6" s="1"/>
  <c r="K123" i="6"/>
  <c r="K122" i="6" s="1"/>
  <c r="K121" i="6" s="1"/>
  <c r="K120" i="6" s="1"/>
  <c r="L42" i="6"/>
  <c r="L41" i="6" s="1"/>
  <c r="L40" i="6" s="1"/>
  <c r="L127" i="9"/>
  <c r="L126" i="9" s="1"/>
  <c r="J36" i="6"/>
  <c r="J35" i="6" s="1"/>
  <c r="J181" i="9"/>
  <c r="J180" i="9" s="1"/>
  <c r="J179" i="9" s="1"/>
  <c r="K181" i="9"/>
  <c r="K180" i="9" s="1"/>
  <c r="K179" i="9" s="1"/>
  <c r="K36" i="6"/>
  <c r="K35" i="6" s="1"/>
  <c r="K79" i="9"/>
  <c r="K78" i="9" s="1"/>
  <c r="K11" i="6"/>
  <c r="K10" i="6" s="1"/>
  <c r="K25" i="6"/>
  <c r="K21" i="6" s="1"/>
  <c r="L123" i="6"/>
  <c r="L122" i="6" s="1"/>
  <c r="L121" i="6" s="1"/>
  <c r="L120" i="6" s="1"/>
  <c r="J127" i="9"/>
  <c r="J126" i="9" s="1"/>
  <c r="J42" i="6"/>
  <c r="J41" i="6" s="1"/>
  <c r="J40" i="6" s="1"/>
  <c r="K42" i="6"/>
  <c r="K41" i="6" s="1"/>
  <c r="K40" i="6" s="1"/>
  <c r="K130" i="6"/>
  <c r="K129" i="6" s="1"/>
  <c r="K128" i="6" s="1"/>
  <c r="K127" i="6" s="1"/>
  <c r="J169" i="9" l="1"/>
  <c r="J168" i="9" s="1"/>
  <c r="J116" i="9"/>
  <c r="K97" i="18"/>
  <c r="K90" i="18" s="1"/>
  <c r="J97" i="18"/>
  <c r="J90" i="18" s="1"/>
  <c r="K116" i="9"/>
  <c r="K115" i="9" s="1"/>
  <c r="L116" i="9"/>
  <c r="L115" i="9" s="1"/>
  <c r="J174" i="9"/>
  <c r="J173" i="9" s="1"/>
  <c r="J172" i="9" s="1"/>
  <c r="J171" i="9" s="1"/>
  <c r="K145" i="9"/>
  <c r="K144" i="9" s="1"/>
  <c r="K141" i="9" s="1"/>
  <c r="J151" i="9"/>
  <c r="J150" i="9" s="1"/>
  <c r="J147" i="9" s="1"/>
  <c r="K20" i="18"/>
  <c r="K19" i="18" s="1"/>
  <c r="K18" i="18" s="1"/>
  <c r="J20" i="18"/>
  <c r="J19" i="18" s="1"/>
  <c r="J18" i="18" s="1"/>
  <c r="L11" i="6"/>
  <c r="L10" i="6" s="1"/>
  <c r="J10" i="18"/>
  <c r="J9" i="18" s="1"/>
  <c r="K10" i="18"/>
  <c r="K9" i="18" s="1"/>
  <c r="I10" i="18"/>
  <c r="I9" i="18" s="1"/>
  <c r="L25" i="6"/>
  <c r="L21" i="6" s="1"/>
  <c r="K149" i="9"/>
  <c r="K148" i="9" s="1"/>
  <c r="J121" i="9"/>
  <c r="J120" i="9" s="1"/>
  <c r="J119" i="9" s="1"/>
  <c r="J118" i="9" s="1"/>
  <c r="L121" i="9"/>
  <c r="L120" i="9" s="1"/>
  <c r="L117" i="9" s="1"/>
  <c r="L165" i="9"/>
  <c r="J143" i="9"/>
  <c r="J142" i="9" s="1"/>
  <c r="L56" i="6"/>
  <c r="L55" i="6" s="1"/>
  <c r="L149" i="9"/>
  <c r="L148" i="9" s="1"/>
  <c r="K165" i="9"/>
  <c r="K56" i="6"/>
  <c r="K55" i="6" s="1"/>
  <c r="K131" i="9"/>
  <c r="K130" i="9" s="1"/>
  <c r="I24" i="18"/>
  <c r="I20" i="18" s="1"/>
  <c r="K125" i="9"/>
  <c r="K124" i="9" s="1"/>
  <c r="I90" i="18"/>
  <c r="J131" i="9"/>
  <c r="J130" i="9" s="1"/>
  <c r="L143" i="9"/>
  <c r="L142" i="9" s="1"/>
  <c r="L77" i="9"/>
  <c r="L76" i="9" s="1"/>
  <c r="K75" i="9"/>
  <c r="K74" i="9" s="1"/>
  <c r="K77" i="9"/>
  <c r="K76" i="9" s="1"/>
  <c r="K176" i="9"/>
  <c r="K178" i="9"/>
  <c r="K177" i="9" s="1"/>
  <c r="J75" i="9"/>
  <c r="J74" i="9" s="1"/>
  <c r="J77" i="9"/>
  <c r="J76" i="9" s="1"/>
  <c r="J176" i="9"/>
  <c r="J178" i="9"/>
  <c r="J177" i="9" s="1"/>
  <c r="L176" i="9"/>
  <c r="L178" i="9"/>
  <c r="L177" i="9" s="1"/>
  <c r="K167" i="9"/>
  <c r="K166" i="9" s="1"/>
  <c r="L167" i="9"/>
  <c r="L166" i="9" s="1"/>
  <c r="J167" i="9"/>
  <c r="J166" i="9" s="1"/>
  <c r="J123" i="9"/>
  <c r="J125" i="9"/>
  <c r="J124" i="9" s="1"/>
  <c r="L123" i="9"/>
  <c r="L125" i="9"/>
  <c r="L124" i="9" s="1"/>
  <c r="L88" i="9"/>
  <c r="L90" i="9"/>
  <c r="L89" i="9" s="1"/>
  <c r="K88" i="9"/>
  <c r="K90" i="9"/>
  <c r="K89" i="9" s="1"/>
  <c r="K121" i="9"/>
  <c r="K120" i="9" s="1"/>
  <c r="I57" i="18"/>
  <c r="I56" i="18" s="1"/>
  <c r="I55" i="18" s="1"/>
  <c r="I54" i="18" s="1"/>
  <c r="L91" i="6"/>
  <c r="C28" i="1"/>
  <c r="D28" i="1"/>
  <c r="D19" i="1" s="1"/>
  <c r="L133" i="9"/>
  <c r="L132" i="9" s="1"/>
  <c r="J56" i="6"/>
  <c r="J55" i="6" s="1"/>
  <c r="J91" i="6"/>
  <c r="K98" i="9"/>
  <c r="K97" i="9" s="1"/>
  <c r="K94" i="9" s="1"/>
  <c r="K20" i="6"/>
  <c r="K19" i="6" s="1"/>
  <c r="K9" i="6" s="1"/>
  <c r="J20" i="6"/>
  <c r="J19" i="6" s="1"/>
  <c r="J98" i="9"/>
  <c r="J97" i="9" s="1"/>
  <c r="L98" i="9"/>
  <c r="L97" i="9" s="1"/>
  <c r="L94" i="9" s="1"/>
  <c r="J165" i="9" l="1"/>
  <c r="C19" i="1"/>
  <c r="C7" i="1" s="1"/>
  <c r="K87" i="9"/>
  <c r="K73" i="9" s="1"/>
  <c r="K7" i="9" s="1"/>
  <c r="L87" i="9"/>
  <c r="L73" i="9" s="1"/>
  <c r="L7" i="9" s="1"/>
  <c r="J94" i="9"/>
  <c r="J87" i="9" s="1"/>
  <c r="J73" i="9" s="1"/>
  <c r="J8" i="18"/>
  <c r="J7" i="18" s="1"/>
  <c r="K8" i="18"/>
  <c r="K7" i="18" s="1"/>
  <c r="K143" i="9"/>
  <c r="K142" i="9" s="1"/>
  <c r="J149" i="9"/>
  <c r="J148" i="9" s="1"/>
  <c r="K8" i="6"/>
  <c r="K7" i="6" s="1"/>
  <c r="D20" i="13" s="1"/>
  <c r="L20" i="6"/>
  <c r="L19" i="6" s="1"/>
  <c r="L9" i="6" s="1"/>
  <c r="I19" i="18"/>
  <c r="I18" i="18" s="1"/>
  <c r="I8" i="18" s="1"/>
  <c r="I7" i="18" s="1"/>
  <c r="L119" i="9"/>
  <c r="L118" i="9" s="1"/>
  <c r="J117" i="9"/>
  <c r="E19" i="1"/>
  <c r="E7" i="1" s="1"/>
  <c r="D7" i="1"/>
  <c r="L129" i="9"/>
  <c r="L131" i="9"/>
  <c r="L130" i="9" s="1"/>
  <c r="K117" i="9"/>
  <c r="K119" i="9"/>
  <c r="K118" i="9" s="1"/>
  <c r="L96" i="9"/>
  <c r="L95" i="9" s="1"/>
  <c r="J96" i="9"/>
  <c r="J95" i="9" s="1"/>
  <c r="K96" i="9"/>
  <c r="K95" i="9" s="1"/>
  <c r="J115" i="9"/>
  <c r="J7" i="9" l="1"/>
  <c r="E17" i="13"/>
  <c r="E16" i="13" s="1"/>
  <c r="E15" i="13" s="1"/>
  <c r="D17" i="13"/>
  <c r="D16" i="13" s="1"/>
  <c r="D15" i="13" s="1"/>
  <c r="L8" i="6"/>
  <c r="L7" i="6" s="1"/>
  <c r="E20" i="13" s="1"/>
  <c r="E19" i="13" s="1"/>
  <c r="E18" i="13" s="1"/>
  <c r="C17" i="13"/>
  <c r="C16" i="13" s="1"/>
  <c r="C15" i="13" s="1"/>
  <c r="D19" i="13"/>
  <c r="D18" i="13" s="1"/>
  <c r="D14" i="13" l="1"/>
  <c r="D6" i="13" s="1"/>
  <c r="E14" i="13"/>
  <c r="E6" i="13" s="1"/>
  <c r="J11" i="6"/>
  <c r="J10" i="6" s="1"/>
  <c r="J9" i="6" l="1"/>
  <c r="J8" i="6" l="1"/>
  <c r="J7" i="6" s="1"/>
  <c r="C20" i="13" s="1"/>
  <c r="C19" i="13" s="1"/>
  <c r="C18" i="13" s="1"/>
  <c r="C14" i="13" s="1"/>
  <c r="C6" i="13" s="1"/>
</calcChain>
</file>

<file path=xl/sharedStrings.xml><?xml version="1.0" encoding="utf-8"?>
<sst xmlns="http://schemas.openxmlformats.org/spreadsheetml/2006/main" count="2559" uniqueCount="261">
  <si>
    <t>(тыс.рублей)</t>
  </si>
  <si>
    <t>Код бюджетной классификации доходов бюджета</t>
  </si>
  <si>
    <t>Наименование доходов</t>
  </si>
  <si>
    <t xml:space="preserve">Сумма </t>
  </si>
  <si>
    <t>ВСЕГО ДОХОДОВ</t>
  </si>
  <si>
    <t>НАЛОГИ НА ПРИБЫЛЬ, ДОХОДЫ</t>
  </si>
  <si>
    <t>00010102000010000110</t>
  </si>
  <si>
    <t>Налог на доходы физических лиц</t>
  </si>
  <si>
    <t>Земельный налог</t>
  </si>
  <si>
    <t>Наименование</t>
  </si>
  <si>
    <t>Рз</t>
  </si>
  <si>
    <t>ВР</t>
  </si>
  <si>
    <t>Общегосударственные вопросы</t>
  </si>
  <si>
    <t>01</t>
  </si>
  <si>
    <t>04</t>
  </si>
  <si>
    <t>Обслуживание государственного и муниципального долга</t>
  </si>
  <si>
    <t>05</t>
  </si>
  <si>
    <t>Жилищно-коммунальное хозяйство</t>
  </si>
  <si>
    <t>Адм</t>
  </si>
  <si>
    <t>ВСЕГО</t>
  </si>
  <si>
    <t>1</t>
  </si>
  <si>
    <t>2</t>
  </si>
  <si>
    <t xml:space="preserve"> </t>
  </si>
  <si>
    <t>Пенсионное обеспечение</t>
  </si>
  <si>
    <t>02</t>
  </si>
  <si>
    <t>03</t>
  </si>
  <si>
    <t>09</t>
  </si>
  <si>
    <t>10</t>
  </si>
  <si>
    <t>13</t>
  </si>
  <si>
    <t>Функционирование высшего должностного лица субъекта Российской Федерации и муниципального образования</t>
  </si>
  <si>
    <t>65</t>
  </si>
  <si>
    <t>Расходы на выплаты по оплате труда высшего должностного лица муниципального образования</t>
  </si>
  <si>
    <t>00</t>
  </si>
  <si>
    <t>41150</t>
  </si>
  <si>
    <t>Расходы на выплаты по оплате труда работников органов местного самоуправления</t>
  </si>
  <si>
    <t>41110</t>
  </si>
  <si>
    <t>41120</t>
  </si>
  <si>
    <t>Прочая закупка товаров, работ и услуг</t>
  </si>
  <si>
    <t>77150</t>
  </si>
  <si>
    <t>Резервные фонды</t>
  </si>
  <si>
    <t>11</t>
  </si>
  <si>
    <t>41180</t>
  </si>
  <si>
    <t>Резервные средства</t>
  </si>
  <si>
    <t>89</t>
  </si>
  <si>
    <t>870</t>
  </si>
  <si>
    <t>Национальная оборона</t>
  </si>
  <si>
    <t>Мобилизационная и вневойсковая подготовка</t>
  </si>
  <si>
    <t>51180</t>
  </si>
  <si>
    <t>Национальная экономика</t>
  </si>
  <si>
    <t>Дорожное хозяйство (дорожные фонды)</t>
  </si>
  <si>
    <t>Коммунальное хозяйство</t>
  </si>
  <si>
    <t>Благоустройство</t>
  </si>
  <si>
    <t>Уличное освещение</t>
  </si>
  <si>
    <t>Социальная политика</t>
  </si>
  <si>
    <t xml:space="preserve">Доплаты к пенсиям муниципальных служащих </t>
  </si>
  <si>
    <t>03010</t>
  </si>
  <si>
    <t>Обслуживание государственного внутреннего и муниципального долга</t>
  </si>
  <si>
    <t>Процентные платежи по муниципальному долгу</t>
  </si>
  <si>
    <t>Обслуживание муниципального долга</t>
  </si>
  <si>
    <t>Сумма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</si>
  <si>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</si>
  <si>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 xml:space="preserve">Резервные фонды </t>
  </si>
  <si>
    <t>41240</t>
  </si>
  <si>
    <t>00010000000000000000</t>
  </si>
  <si>
    <t>00010100000000000000</t>
  </si>
  <si>
    <t>00010600000000000000</t>
  </si>
  <si>
    <t>00010606000000000110</t>
  </si>
  <si>
    <t>НАЛОГОВЫЕ И НЕНАЛОГОВЫЕ ДОХОДЫ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</si>
  <si>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</si>
  <si>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</si>
  <si>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НАЛОГИ НА ИМУЩЕСТВО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</si>
  <si>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</si>
  <si>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</si>
  <si>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</si>
  <si>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</si>
  <si>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</si>
  <si>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</si>
  <si>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00020200000000000000</t>
  </si>
  <si>
    <t>БЕЗВОЗМЕЗДНЫЕ ПОСТУПЛЕНИЯ ОТ ДРУГИХ БЮДЖЕТОВ БЮДЖЕТНОЙ СИСТЕМЫ РОССИЙСКОЙ ФЕДЕРАЦИИ</t>
  </si>
  <si>
    <t>00020230000000000150</t>
  </si>
  <si>
    <t>Субвенции бюджетам бюджетной системы Российской Федерации</t>
  </si>
  <si>
    <t xml:space="preserve">Субвенции бюджетам сельских поселений на осуществление первичного воинского учета на территориях, где отсутствуют военные комиссариаты 
</t>
  </si>
  <si>
    <t>00020240000000000150</t>
  </si>
  <si>
    <t>Иные межбюджетные трансферты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</si>
  <si>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</si>
  <si>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Обслуживание государственного (муниципального) долга</t>
  </si>
  <si>
    <t>700</t>
  </si>
  <si>
    <t>Доплаты к пенсиям муниципальных служащих Республики Мордовия</t>
  </si>
  <si>
    <t>Социальное обеспечение и иные выплаты населению</t>
  </si>
  <si>
    <t>Публичные нормативные социальные выплаты гражданам</t>
  </si>
  <si>
    <t>300</t>
  </si>
  <si>
    <t>310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</si>
  <si>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</si>
  <si>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</si>
  <si>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200</t>
  </si>
  <si>
    <t>240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</si>
  <si>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</si>
  <si>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</si>
  <si>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100</t>
  </si>
  <si>
    <t>120</t>
  </si>
  <si>
    <t>Иные бюджетные ассигнования</t>
  </si>
  <si>
    <t>800</t>
  </si>
  <si>
    <t>Уплата налогов, сборов и иных платежей</t>
  </si>
  <si>
    <t>66</t>
  </si>
  <si>
    <t>850</t>
  </si>
  <si>
    <t>Расходы на выплаты по оплате труда высшего должностного лица</t>
  </si>
  <si>
    <t>№ п/п</t>
  </si>
  <si>
    <t>I</t>
  </si>
  <si>
    <t>Кредиты кредитных организаций в валюте Российской Федерации</t>
  </si>
  <si>
    <t>в том числе</t>
  </si>
  <si>
    <t>Объем привлечения</t>
  </si>
  <si>
    <t>Бюджетные кредиты от других бюджетов бюджетной системы Российской Федерации</t>
  </si>
  <si>
    <t>Код</t>
  </si>
  <si>
    <t>000 01 00 00 00 00 0000 000</t>
  </si>
  <si>
    <t>ИСТОЧНИКИ ВНУТРЕННЕГО ФИНАНСИРОВАНИЯ ДЕФИЦИТОВ БЮДЖЕТОВ</t>
  </si>
  <si>
    <t>000 01 02 00 00 00 0000 000</t>
  </si>
  <si>
    <t>000 01 02 00 00 00 0000 700</t>
  </si>
  <si>
    <t>Получение кредитов от кредитных организаций в валюте Российской Федерации</t>
  </si>
  <si>
    <t>Бюджетные кредиты от других бюджетов бюджетной системы Российской Федерации в валюте Российской Федерации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</si>
  <si>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</si>
  <si>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Увеличение прочих остатков средств бюджетов</t>
  </si>
  <si>
    <t>Увеличение прочих остатков денежных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</si>
  <si>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</si>
  <si>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</si>
  <si>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(тыс.руб.)</t>
  </si>
  <si>
    <t>000 01 02 00 00 10 0000 710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</si>
  <si>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</si>
  <si>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Дотации бюджетам сельских поселений на выравнивание бюджетной обеспеченности</t>
  </si>
  <si>
    <t>Высшее должностное лицо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</si>
  <si>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</si>
  <si>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 xml:space="preserve">Обеспечение деятельности администрации </t>
  </si>
  <si>
    <t>Непрограммные расходы в рамках обеспечения деятельности администрации</t>
  </si>
  <si>
    <t xml:space="preserve">Прочие мероприятия по благоустройству </t>
  </si>
  <si>
    <t>Обеспечение деятельности администрации</t>
  </si>
  <si>
    <t>12</t>
  </si>
  <si>
    <t>Прочие мероприятия по благоустройству</t>
  </si>
  <si>
    <t>000 01 03 00 00 00 0000 000</t>
  </si>
  <si>
    <t>000 01 03 01 00 00 0000 000</t>
  </si>
  <si>
    <t>000 01 03 01 00 10 0000 800</t>
  </si>
  <si>
    <t>000 01 03 01 00 10 0000 810</t>
  </si>
  <si>
    <t>000 01 05 00 00 00 0000 000</t>
  </si>
  <si>
    <t>000 01 05 02 00 00 0000 500</t>
  </si>
  <si>
    <t>000 01 05 02 01 00 0000 510</t>
  </si>
  <si>
    <t>000 01 05 02 01 10 0000 510</t>
  </si>
  <si>
    <t>000 01 05 02 00 00 0000 600</t>
  </si>
  <si>
    <t>000 01 05 02 01 00 0000 610</t>
  </si>
  <si>
    <t>000 01 05 02 01 10 0000 610</t>
  </si>
  <si>
    <t xml:space="preserve">II
</t>
  </si>
  <si>
    <t>в том числе:</t>
  </si>
  <si>
    <t>Субвенции на 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</si>
  <si>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>730</t>
  </si>
  <si>
    <t>00020210000000000150</t>
  </si>
  <si>
    <t>Дотации бюджетам бюджетной системы Российской Федерации</t>
  </si>
  <si>
    <t>Администрация Большеполянского сельского поселения Кадошкинского муниципального района Республики Мордовия</t>
  </si>
  <si>
    <t xml:space="preserve"> ДОХОДЫ 
БЮДЖЕТА БОЛЬШЕПОЛЯНСКОГО СЕЛЬСКОГО ПОСЕЛЕНИЯ КАДОШКИНСКОГО МУНИЦИПАЛЬНОГО РАЙОНА РЕСПУБЛИКИ МОРДОВИЯ </t>
  </si>
  <si>
    <t>91120215001100000150</t>
  </si>
  <si>
    <t>91120230024100000150</t>
  </si>
  <si>
    <t>91120235118100000150</t>
  </si>
  <si>
    <t>91120240014100000150</t>
  </si>
  <si>
    <t>Непрограммные расходы главных распорядителей средств бюджета Большеполянского сельского поселения Кадошкинского муниципального района Республики Мордовия</t>
  </si>
  <si>
    <t>Непрограммные расходы в рамках обеспечения деятельности главных распорядителей средств бюджета Большеполянского сельского поселения Кадошкинского муниципального района Республики Мордовия</t>
  </si>
  <si>
    <t>Резервный фонд администрации Большеполянского сельского поселения Кадошкинского муниципального района Республики Мордовия</t>
  </si>
  <si>
    <t>99</t>
  </si>
  <si>
    <t>41990</t>
  </si>
  <si>
    <t>Дотации бюджетам сельских поселений на поддержку мер по обеспечению сбалансированности бюджетов</t>
  </si>
  <si>
    <t>91120215002100000150</t>
  </si>
  <si>
    <t>Осуществление государственных полномочий Российской Федерации о первичному воинскому учету на территориях, где отсутствуют военные комиссариаты</t>
  </si>
  <si>
    <t>0</t>
  </si>
  <si>
    <t>Получение кредитов от кредитных организаций бюджетами поселений в валюте Российской Федерации</t>
  </si>
  <si>
    <t>Изменения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</si>
  <si>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</si>
  <si>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</si>
  <si>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Прз</t>
  </si>
  <si>
    <t>Цср</t>
  </si>
  <si>
    <t>Вр</t>
  </si>
  <si>
    <t/>
  </si>
  <si>
    <t xml:space="preserve"> (тыс. рублей)</t>
  </si>
  <si>
    <t>(тыс. рублей)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</si>
  <si>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</si>
  <si>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Сумма (тыс. руб.)</t>
  </si>
  <si>
    <t>Виды заимствований</t>
  </si>
  <si>
    <t>Сумма (тыс.руб.)</t>
  </si>
  <si>
    <t>2025 год</t>
  </si>
  <si>
    <t>00020220000000000150</t>
  </si>
  <si>
    <t>Субсидии бюджетам бюджетной системы Российской Федерации (межбюджетные субсидии)</t>
  </si>
  <si>
    <t>Прочие субсидии бюджетам сельских поселений</t>
  </si>
  <si>
    <t>91120229999100000150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</si>
  <si>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</si>
  <si>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44205</t>
  </si>
  <si>
    <t>Другие общегосударственные вопросы</t>
  </si>
  <si>
    <t>911</t>
  </si>
  <si>
    <t>44101</t>
  </si>
  <si>
    <t>Программа комплексного развития транспортной инфраструктуры Большеполянского сельского поселения Кадошкинского муниципального района Республики Мордовия на 2017 – 2025 годы</t>
  </si>
  <si>
    <t>31</t>
  </si>
  <si>
    <t>Мероприятия по укреплению общественного порядка и обеспечению общественной безопасности</t>
  </si>
  <si>
    <t>42300</t>
  </si>
  <si>
    <t>Муниципальная программа "Противодействие терроризму и экстремизму на территории Большеполянского сельского поселения на 2023-2024 годы"</t>
  </si>
  <si>
    <t>Условно утвержденные расходы</t>
  </si>
  <si>
    <t>14</t>
  </si>
  <si>
    <t>Муниципальная программа «Оформление в собственность автомобильных дорог местного значения общего пользования Большеполянского сельского поселения»</t>
  </si>
  <si>
    <t>Мероприятия, связанные с муниципальным управлением</t>
  </si>
  <si>
    <t>41210</t>
  </si>
  <si>
    <t>Муниципальная  программа «Использование  и  охрана  земель  на территории Большеполянского  сельского поселения Кадошкинского  муниципального района Республики Мордовия на 2023-2025 годы»</t>
  </si>
  <si>
    <t>00011100000000000000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</si>
  <si>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</si>
  <si>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</si>
  <si>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91111105035100000120</t>
  </si>
  <si>
    <t>2026 год</t>
  </si>
  <si>
    <t>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</si>
  <si>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Приложение 1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</si>
  <si>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>2027 год</t>
  </si>
  <si>
    <t>Приложение 2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</si>
  <si>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 xml:space="preserve">ВЕДОМСТВЕННАЯ СТРУКТУРА
РАСХОДОВ БЮДЖЕТА БОЛЬШЕПОЛЯНСКОГО СЕЛЬСКОГО ПОСЕЛЕНИЯ КАДОШКИНСКОГО МУНИЦИПАЛЬНОГО РАЙОНА РЕСПУБЛИКИ МОРДОВИЯ НА 2025 ГОД И НА ПЛАНОВЫЙ ПЕРИОД 2026 И 2027 ГОДОВ </t>
  </si>
  <si>
    <t>Расходы на обеспечение выполнения функций органов местного самоуправления</t>
  </si>
  <si>
    <t>9Д184</t>
  </si>
  <si>
    <t>Иные межбюджетные трансферты на осуществление полномочий по организации в границах поселения электро-, газо- и водоснабжения населения, водоотведения в пределах полномочий, установленных законодательством Российской Федерации</t>
  </si>
  <si>
    <t>Приложение 3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</si>
  <si>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 xml:space="preserve">РАСПРЕДЕЛЕНИЕ 
БЮДЖЕТНЫХ АССИГНОВАНИЙ БЮДЖЕТА БОЛЬШЕПОЛЯНСКОГО СЕЛЬСКОГО ПОСЕЛЕНИЯ КАДОШКИНСКОГО МУНИЦИПАЛЬНОГО РАЙОНА РЕСПУБЛИКИ МОРДОВИЯ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2025 ГОД И НА ПЛАНОВЫЙ ПЕРИОД 2026 И 2027 ГОДОВ </t>
  </si>
  <si>
    <t>Приложение 4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</si>
  <si>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>РАСПРЕДЕЛЕНИЕ  
БЮДЖЕТНЫХ АССИГНОВАНИЙ БЮДЖЕТА БОЛЬШЕПОЛЯНСКОГО СЕЛЬСКОГО ПОСЕЛЕНИЯ КАДОШКИНСКОГО МУНИЦИПАЛЬНОГО РАЙОНА РЕСПУБЛИКИ МОРДОВИЯ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БЮДЖЕТОВ  НА 2025 ГОД НА ПЛАНОВЫЙ ПЕРИОД 2026 И 2027 ГОДОВ</t>
  </si>
  <si>
    <t xml:space="preserve">9Д184 </t>
  </si>
  <si>
    <t>Приложение 5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</si>
  <si>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>ИСТОЧНИКИ 
ВНУТРЕННЕГО ФИНАНСИРОВАНИЯ ДЕФИЦИТА  БЮДЖЕТА  БОЛЬШЕПОЛЯНСКОГО СЕЛЬСКОГО ПОСЕЛЕНИЯ КАДОШКИНСКОГО МУНИЦИПАЛЬНОГО РАЙОНА РЕСПУБЛИКИ МОРДОВИЯ НА 2025 ГОД И НА ПЛАНОВЫЙ ПЕРИОД 2026 И 2027 ГОДОВ</t>
  </si>
  <si>
    <t>Приложение 6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</si>
  <si>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>ПРОГРАММА 
МУНИЦИПАЛЬНЫХ ВНУТРЕННИХ ЗАИМСТВОВАНИЙ БОЛЬШЕПОЛЯНСКОГО СЕЛЬСКОГО ПОСЕЛЕНИЯ КАДОШКИНСКОГО МУНИЦИПАЛЬНОГО РАЙОНА РЕСПУБЛИКИ МОРДОВИЯ НА 2025 ГОД И НА ПЛАНОВЫЙ ПЕРИОД 2026 И 2027 ГОДОВ</t>
  </si>
  <si>
    <t>Объем средств, направляемых на погашение основной суммы долга</t>
  </si>
  <si>
    <t>Муниципальная программа "Противодействие терроризму и экстремизму на территории Большеполянского сельского поселения на 2025-2026 годы"</t>
  </si>
  <si>
    <t>Другие вопросы в области национальной экономики</t>
  </si>
  <si>
    <t>00020700000000000150</t>
  </si>
  <si>
    <t>ПРОЧИЕ БЕЗВОЗМЕЗДНЫЕ ПОСТУПЛЕНИЯ</t>
  </si>
  <si>
    <t>Прочие безвозмездные поступления в бюджеты сельских поселений</t>
  </si>
  <si>
    <t>91120705030100000150</t>
  </si>
  <si>
    <t>27</t>
  </si>
  <si>
    <t>Субсидии на софинансирование расходных обязательств по благоустройству территории</t>
  </si>
  <si>
    <t>План мероприятий Большеполянского сельского поселения Кадошкинского муниципального района Республики Мордовия</t>
  </si>
  <si>
    <t>Основное мероприятие "Уличное освещение Большеполянского сельского поселения Кадошкинского муниципального района Республики Мордовия"</t>
  </si>
  <si>
    <t>Основное мероприятие "Поддержание и улучшение санитарного и эстетического состояния территории Большеполянского сельского поселения Кадошкинского муниципального района Республики Мордовия"</t>
  </si>
  <si>
    <t>Основное мероприятие "Благоустройство территории Большеполянского сельского поселения Кадошкинского муниципального района Республики Мордовия (в части составления и экспертиз проектно-сметных расчетов, изготовления, установки, капитального ремонта и ремонта памятников воинам, погибшим в годы Великой Отечественной войны 1941 - 1945 годов, памятников в память о военнослужащих, погибших в ходе специальной военной операции, мемориальных досок с информацией о погибшем (умершем) участнике специальной военной операции)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</si>
  <si>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</si>
  <si>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</si>
  <si>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08</t>
  </si>
  <si>
    <t>Мероприятия по обеспечению пожарной безопасности</t>
  </si>
  <si>
    <t>42120</t>
  </si>
  <si>
    <t>Муниципальная программа "Противопожарная безопасность на территории Большеполянского сельского поселения на 2023-2025г.г."</t>
  </si>
  <si>
    <t>43010</t>
  </si>
  <si>
    <t>43040</t>
  </si>
  <si>
    <t>44206</t>
  </si>
  <si>
    <t>37</t>
  </si>
  <si>
    <t>Основное мероприятие</t>
  </si>
  <si>
    <t>Подготовка описания местоположения границ территориальных зон, проведение мероприятий по разработке (корректировке) документов территориального планирования и градостроительного зонирования муниципальных образований Республики Мордовия</t>
  </si>
  <si>
    <t>S6290</t>
  </si>
  <si>
    <t>Муниципальная программа «Территориальное планирование и градостроительное зонирование Большеполянского сельского поселения Кадошкинского муниципального района Республики Мордовия на 2025г.-2027 г.г»</t>
  </si>
  <si>
    <t>Иные межбюджетные трансферты на осуществление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выдаче градостроительного плана земельного участка, расположенного в границах поселения</t>
  </si>
  <si>
    <t>44107</t>
  </si>
  <si>
    <t>+1,1</t>
  </si>
  <si>
    <t>+600</t>
  </si>
  <si>
    <t>+130</t>
  </si>
  <si>
    <t>-6,060</t>
  </si>
  <si>
    <t>+297</t>
  </si>
  <si>
    <t>+202</t>
  </si>
  <si>
    <t>+107,06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</si>
</sst>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"/>
    <numFmt numFmtId="165" formatCode="0.0"/>
    <numFmt numFmtId="166" formatCode="#,##0.0_ ;[Red]\-#,##0.0\ "/>
  </numFmts>
  <fonts count="20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9"/>
      <color rgb="FFFF0000"/>
      <name val="Arial"/>
      <family val="2"/>
      <charset val="204"/>
    </font>
    <font>
      <sz val="12"/>
      <name val="Verdana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1.5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sz val="12"/>
      <color rgb="FF2C2D2E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6" fillId="0" borderId="0"/>
  </cellStyleXfs>
  <cellXfs count="290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3" applyFont="1" applyBorder="1"/>
    <xf numFmtId="4" fontId="3" fillId="0" borderId="0" xfId="3" applyNumberFormat="1" applyFont="1" applyBorder="1"/>
    <xf numFmtId="49" fontId="3" fillId="3" borderId="1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0" xfId="0" applyFont="1" applyBorder="1" applyAlignment="1">
      <alignment horizontal="justify" vertical="top" wrapText="1"/>
    </xf>
    <xf numFmtId="0" fontId="3" fillId="0" borderId="0" xfId="4" applyFont="1" applyBorder="1"/>
    <xf numFmtId="0" fontId="14" fillId="0" borderId="0" xfId="0" applyFont="1"/>
    <xf numFmtId="0" fontId="2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/>
    <xf numFmtId="0" fontId="4" fillId="2" borderId="0" xfId="0" applyFont="1" applyFill="1" applyAlignment="1">
      <alignment vertical="center" wrapText="1"/>
    </xf>
    <xf numFmtId="0" fontId="2" fillId="2" borderId="0" xfId="0" applyFont="1" applyFill="1"/>
    <xf numFmtId="0" fontId="4" fillId="0" borderId="0" xfId="0" applyFont="1" applyBorder="1" applyAlignment="1">
      <alignment vertical="center" wrapText="1"/>
    </xf>
    <xf numFmtId="0" fontId="4" fillId="0" borderId="0" xfId="0" applyFont="1"/>
    <xf numFmtId="0" fontId="4" fillId="0" borderId="21" xfId="0" applyFont="1" applyBorder="1" applyAlignment="1">
      <alignment vertical="center" wrapText="1"/>
    </xf>
    <xf numFmtId="165" fontId="3" fillId="0" borderId="0" xfId="0" applyNumberFormat="1" applyFont="1"/>
    <xf numFmtId="164" fontId="3" fillId="3" borderId="1" xfId="1" applyNumberFormat="1" applyFont="1" applyFill="1" applyBorder="1" applyAlignment="1">
      <alignment horizontal="right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2" fillId="0" borderId="1" xfId="0" applyFont="1" applyBorder="1"/>
    <xf numFmtId="0" fontId="14" fillId="0" borderId="0" xfId="0" applyFont="1" applyFill="1" applyBorder="1"/>
    <xf numFmtId="0" fontId="14" fillId="0" borderId="0" xfId="0" applyFont="1" applyFill="1"/>
    <xf numFmtId="0" fontId="2" fillId="0" borderId="0" xfId="0" applyFont="1" applyFill="1" applyBorder="1"/>
    <xf numFmtId="0" fontId="2" fillId="0" borderId="0" xfId="0" applyFont="1" applyAlignment="1">
      <alignment vertical="top"/>
    </xf>
    <xf numFmtId="0" fontId="3" fillId="0" borderId="2" xfId="4" applyFont="1" applyBorder="1" applyAlignment="1">
      <alignment horizontal="center" vertical="justify"/>
    </xf>
    <xf numFmtId="165" fontId="4" fillId="0" borderId="1" xfId="4" applyNumberFormat="1" applyFont="1" applyBorder="1" applyAlignment="1">
      <alignment horizontal="center"/>
    </xf>
    <xf numFmtId="49" fontId="3" fillId="0" borderId="3" xfId="4" applyNumberFormat="1" applyFont="1" applyBorder="1" applyAlignment="1">
      <alignment horizontal="center" vertical="center"/>
    </xf>
    <xf numFmtId="49" fontId="3" fillId="0" borderId="18" xfId="4" applyNumberFormat="1" applyFont="1" applyBorder="1" applyAlignment="1">
      <alignment horizontal="center" vertical="center"/>
    </xf>
    <xf numFmtId="49" fontId="4" fillId="0" borderId="3" xfId="4" applyNumberFormat="1" applyFont="1" applyBorder="1" applyAlignment="1">
      <alignment horizontal="center" vertical="center"/>
    </xf>
    <xf numFmtId="0" fontId="4" fillId="0" borderId="6" xfId="4" applyFont="1" applyBorder="1" applyAlignment="1">
      <alignment horizontal="left" vertical="top" wrapText="1"/>
    </xf>
    <xf numFmtId="0" fontId="4" fillId="0" borderId="0" xfId="4" applyFont="1" applyBorder="1"/>
    <xf numFmtId="0" fontId="3" fillId="0" borderId="18" xfId="4" applyFont="1" applyBorder="1" applyAlignment="1">
      <alignment horizontal="left" vertical="top" wrapText="1"/>
    </xf>
    <xf numFmtId="165" fontId="3" fillId="0" borderId="1" xfId="4" applyNumberFormat="1" applyFont="1" applyBorder="1" applyAlignment="1">
      <alignment horizontal="center"/>
    </xf>
    <xf numFmtId="0" fontId="4" fillId="0" borderId="18" xfId="4" applyFont="1" applyBorder="1" applyAlignment="1">
      <alignment horizontal="left" vertical="top" wrapText="1"/>
    </xf>
    <xf numFmtId="49" fontId="3" fillId="0" borderId="4" xfId="4" applyNumberFormat="1" applyFont="1" applyBorder="1" applyAlignment="1">
      <alignment horizontal="center" vertical="center"/>
    </xf>
    <xf numFmtId="0" fontId="3" fillId="0" borderId="12" xfId="4" applyFont="1" applyBorder="1" applyAlignment="1">
      <alignment horizontal="left" vertical="top" wrapText="1"/>
    </xf>
    <xf numFmtId="49" fontId="3" fillId="0" borderId="1" xfId="4" applyNumberFormat="1" applyFont="1" applyBorder="1" applyAlignment="1">
      <alignment horizontal="center" vertical="center"/>
    </xf>
    <xf numFmtId="0" fontId="3" fillId="0" borderId="7" xfId="4" applyFont="1" applyBorder="1" applyAlignment="1">
      <alignment horizontal="left" vertical="top" wrapText="1"/>
    </xf>
    <xf numFmtId="165" fontId="3" fillId="0" borderId="0" xfId="4" applyNumberFormat="1" applyFont="1" applyBorder="1"/>
    <xf numFmtId="49" fontId="3" fillId="0" borderId="18" xfId="4" applyNumberFormat="1" applyFont="1" applyFill="1" applyBorder="1" applyAlignment="1">
      <alignment horizontal="left" vertical="top" wrapText="1"/>
    </xf>
    <xf numFmtId="0" fontId="3" fillId="0" borderId="8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164" fontId="4" fillId="0" borderId="1" xfId="3" applyNumberFormat="1" applyFont="1" applyBorder="1" applyAlignment="1">
      <alignment horizontal="right"/>
    </xf>
    <xf numFmtId="0" fontId="3" fillId="0" borderId="1" xfId="3" applyFont="1" applyBorder="1"/>
    <xf numFmtId="0" fontId="4" fillId="0" borderId="3" xfId="3" applyFont="1" applyBorder="1" applyAlignment="1">
      <alignment horizontal="center" vertical="top"/>
    </xf>
    <xf numFmtId="0" fontId="4" fillId="0" borderId="18" xfId="3" applyFont="1" applyBorder="1" applyAlignment="1">
      <alignment wrapText="1"/>
    </xf>
    <xf numFmtId="0" fontId="3" fillId="0" borderId="3" xfId="3" applyFont="1" applyBorder="1" applyAlignment="1">
      <alignment horizontal="center" vertical="top"/>
    </xf>
    <xf numFmtId="0" fontId="3" fillId="0" borderId="18" xfId="3" applyFont="1" applyBorder="1" applyAlignment="1">
      <alignment vertical="top" wrapText="1"/>
    </xf>
    <xf numFmtId="164" fontId="3" fillId="4" borderId="1" xfId="3" applyNumberFormat="1" applyFont="1" applyFill="1" applyBorder="1" applyAlignment="1">
      <alignment horizontal="right"/>
    </xf>
    <xf numFmtId="164" fontId="3" fillId="0" borderId="1" xfId="3" applyNumberFormat="1" applyFont="1" applyBorder="1" applyAlignment="1">
      <alignment horizontal="right"/>
    </xf>
    <xf numFmtId="165" fontId="4" fillId="0" borderId="1" xfId="4" applyNumberFormat="1" applyFont="1" applyBorder="1" applyAlignment="1">
      <alignment horizontal="right"/>
    </xf>
    <xf numFmtId="0" fontId="3" fillId="0" borderId="18" xfId="3" applyFont="1" applyBorder="1" applyAlignment="1">
      <alignment wrapText="1"/>
    </xf>
    <xf numFmtId="0" fontId="4" fillId="0" borderId="18" xfId="3" applyFont="1" applyBorder="1" applyAlignment="1">
      <alignment vertical="top" wrapText="1"/>
    </xf>
    <xf numFmtId="165" fontId="3" fillId="0" borderId="1" xfId="3" applyNumberFormat="1" applyFont="1" applyBorder="1"/>
    <xf numFmtId="0" fontId="3" fillId="0" borderId="18" xfId="0" applyFont="1" applyFill="1" applyBorder="1" applyAlignment="1">
      <alignment wrapText="1"/>
    </xf>
    <xf numFmtId="0" fontId="4" fillId="0" borderId="3" xfId="3" applyFont="1" applyBorder="1" applyAlignment="1">
      <alignment horizontal="center" vertical="top" wrapText="1"/>
    </xf>
    <xf numFmtId="164" fontId="2" fillId="0" borderId="0" xfId="0" applyNumberFormat="1" applyFont="1" applyBorder="1"/>
    <xf numFmtId="49" fontId="3" fillId="3" borderId="8" xfId="1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3" borderId="7" xfId="1" applyNumberFormat="1" applyFont="1" applyFill="1" applyBorder="1" applyAlignment="1">
      <alignment horizontal="center"/>
    </xf>
    <xf numFmtId="49" fontId="3" fillId="3" borderId="11" xfId="1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0" fillId="3" borderId="1" xfId="0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horizontal="center" wrapText="1"/>
    </xf>
    <xf numFmtId="49" fontId="4" fillId="3" borderId="7" xfId="1" applyNumberFormat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0" fontId="4" fillId="3" borderId="7" xfId="1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 wrapText="1"/>
    </xf>
    <xf numFmtId="164" fontId="4" fillId="3" borderId="1" xfId="0" applyNumberFormat="1" applyFont="1" applyFill="1" applyBorder="1" applyAlignment="1"/>
    <xf numFmtId="164" fontId="3" fillId="3" borderId="1" xfId="0" applyNumberFormat="1" applyFont="1" applyFill="1" applyBorder="1" applyAlignment="1"/>
    <xf numFmtId="2" fontId="3" fillId="3" borderId="1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/>
    </xf>
    <xf numFmtId="49" fontId="3" fillId="3" borderId="1" xfId="1" applyNumberFormat="1" applyFont="1" applyFill="1" applyBorder="1" applyAlignment="1">
      <alignment horizontal="center" wrapText="1"/>
    </xf>
    <xf numFmtId="49" fontId="3" fillId="3" borderId="8" xfId="1" applyNumberFormat="1" applyFont="1" applyFill="1" applyBorder="1" applyAlignment="1">
      <alignment horizontal="center" wrapText="1"/>
    </xf>
    <xf numFmtId="0" fontId="10" fillId="3" borderId="0" xfId="0" applyFont="1" applyFill="1" applyAlignment="1">
      <alignment vertical="top" wrapText="1"/>
    </xf>
    <xf numFmtId="164" fontId="4" fillId="3" borderId="1" xfId="1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left" vertical="top" wrapText="1"/>
    </xf>
    <xf numFmtId="49" fontId="3" fillId="3" borderId="6" xfId="1" applyNumberFormat="1" applyFont="1" applyFill="1" applyBorder="1" applyAlignment="1">
      <alignment horizontal="center"/>
    </xf>
    <xf numFmtId="49" fontId="11" fillId="3" borderId="1" xfId="1" applyNumberFormat="1" applyFont="1" applyFill="1" applyBorder="1" applyAlignment="1">
      <alignment horizontal="center"/>
    </xf>
    <xf numFmtId="0" fontId="3" fillId="3" borderId="1" xfId="2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10" fillId="5" borderId="9" xfId="0" applyFont="1" applyFill="1" applyBorder="1" applyAlignment="1">
      <alignment vertical="top" wrapText="1"/>
    </xf>
    <xf numFmtId="49" fontId="3" fillId="3" borderId="1" xfId="1" applyNumberFormat="1" applyFont="1" applyFill="1" applyBorder="1" applyAlignment="1">
      <alignment horizontal="center" vertical="top" wrapText="1"/>
    </xf>
    <xf numFmtId="2" fontId="4" fillId="3" borderId="1" xfId="1" applyNumberFormat="1" applyFont="1" applyFill="1" applyBorder="1" applyAlignment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165" fontId="3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3" fillId="3" borderId="0" xfId="4" applyFont="1" applyFill="1" applyBorder="1"/>
    <xf numFmtId="0" fontId="13" fillId="3" borderId="0" xfId="4" applyFont="1" applyFill="1" applyBorder="1" applyAlignment="1">
      <alignment horizontal="left"/>
    </xf>
    <xf numFmtId="0" fontId="3" fillId="3" borderId="0" xfId="4" applyFont="1" applyFill="1" applyBorder="1" applyAlignment="1"/>
    <xf numFmtId="0" fontId="3" fillId="3" borderId="0" xfId="0" applyFont="1" applyFill="1"/>
    <xf numFmtId="0" fontId="2" fillId="3" borderId="0" xfId="0" applyFont="1" applyFill="1"/>
    <xf numFmtId="0" fontId="3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left" vertical="top"/>
    </xf>
    <xf numFmtId="164" fontId="4" fillId="3" borderId="7" xfId="0" applyNumberFormat="1" applyFont="1" applyFill="1" applyBorder="1"/>
    <xf numFmtId="49" fontId="4" fillId="3" borderId="2" xfId="0" applyNumberFormat="1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top"/>
    </xf>
    <xf numFmtId="164" fontId="3" fillId="3" borderId="7" xfId="0" applyNumberFormat="1" applyFont="1" applyFill="1" applyBorder="1"/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justify" vertical="top" wrapText="1"/>
    </xf>
    <xf numFmtId="49" fontId="4" fillId="3" borderId="2" xfId="0" applyNumberFormat="1" applyFont="1" applyFill="1" applyBorder="1" applyAlignment="1">
      <alignment horizontal="center" vertical="justify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justify" vertical="top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165" fontId="3" fillId="3" borderId="0" xfId="0" applyNumberFormat="1" applyFont="1" applyFill="1"/>
    <xf numFmtId="0" fontId="2" fillId="3" borderId="0" xfId="0" applyFont="1" applyFill="1" applyBorder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vertical="top" wrapText="1"/>
    </xf>
    <xf numFmtId="49" fontId="4" fillId="3" borderId="9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center"/>
    </xf>
    <xf numFmtId="49" fontId="4" fillId="3" borderId="17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left"/>
    </xf>
    <xf numFmtId="49" fontId="3" fillId="3" borderId="14" xfId="1" applyNumberFormat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horizontal="center"/>
    </xf>
    <xf numFmtId="49" fontId="3" fillId="3" borderId="1" xfId="2" applyNumberFormat="1" applyFont="1" applyFill="1" applyBorder="1" applyAlignment="1" applyProtection="1">
      <alignment horizontal="center"/>
    </xf>
    <xf numFmtId="49" fontId="3" fillId="3" borderId="23" xfId="1" applyNumberFormat="1" applyFont="1" applyFill="1" applyBorder="1" applyAlignment="1">
      <alignment horizontal="center"/>
    </xf>
    <xf numFmtId="49" fontId="3" fillId="3" borderId="10" xfId="1" applyNumberFormat="1" applyFont="1" applyFill="1" applyBorder="1" applyAlignment="1">
      <alignment horizontal="center"/>
    </xf>
    <xf numFmtId="49" fontId="3" fillId="3" borderId="24" xfId="1" applyNumberFormat="1" applyFont="1" applyFill="1" applyBorder="1" applyAlignment="1">
      <alignment horizontal="center"/>
    </xf>
    <xf numFmtId="49" fontId="3" fillId="3" borderId="4" xfId="1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49" fontId="3" fillId="3" borderId="11" xfId="2" applyNumberFormat="1" applyFont="1" applyFill="1" applyBorder="1" applyAlignment="1" applyProtection="1">
      <alignment horizontal="center"/>
    </xf>
    <xf numFmtId="0" fontId="3" fillId="3" borderId="11" xfId="0" applyFont="1" applyFill="1" applyBorder="1" applyAlignment="1">
      <alignment horizontal="center"/>
    </xf>
    <xf numFmtId="0" fontId="5" fillId="3" borderId="0" xfId="4" applyFont="1" applyFill="1" applyBorder="1" applyAlignment="1">
      <alignment horizontal="left" vertical="top" wrapText="1"/>
    </xf>
    <xf numFmtId="0" fontId="3" fillId="3" borderId="0" xfId="4" applyFont="1" applyFill="1" applyBorder="1" applyAlignment="1">
      <alignment horizontal="left" vertical="top" wrapText="1"/>
    </xf>
    <xf numFmtId="0" fontId="3" fillId="3" borderId="19" xfId="4" applyFont="1" applyFill="1" applyBorder="1" applyAlignment="1"/>
    <xf numFmtId="0" fontId="3" fillId="3" borderId="0" xfId="4" applyFont="1" applyFill="1" applyBorder="1" applyAlignment="1">
      <alignment horizontal="right"/>
    </xf>
    <xf numFmtId="0" fontId="3" fillId="3" borderId="25" xfId="4" applyFont="1" applyFill="1" applyBorder="1" applyAlignment="1">
      <alignment horizontal="center" vertical="justify"/>
    </xf>
    <xf numFmtId="0" fontId="5" fillId="3" borderId="0" xfId="3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3" fillId="3" borderId="10" xfId="3" applyFont="1" applyFill="1" applyBorder="1" applyAlignment="1">
      <alignment horizontal="center" vertical="top"/>
    </xf>
    <xf numFmtId="0" fontId="3" fillId="3" borderId="6" xfId="3" applyFont="1" applyFill="1" applyBorder="1" applyAlignment="1">
      <alignment horizontal="center"/>
    </xf>
    <xf numFmtId="3" fontId="3" fillId="3" borderId="1" xfId="3" applyNumberFormat="1" applyFont="1" applyFill="1" applyBorder="1" applyAlignment="1">
      <alignment horizontal="center"/>
    </xf>
    <xf numFmtId="0" fontId="3" fillId="3" borderId="0" xfId="0" applyFont="1" applyFill="1" applyBorder="1" applyAlignment="1"/>
    <xf numFmtId="166" fontId="3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26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165" fontId="4" fillId="3" borderId="1" xfId="4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49" fontId="4" fillId="0" borderId="16" xfId="4" applyNumberFormat="1" applyFont="1" applyBorder="1" applyAlignment="1">
      <alignment horizontal="left" vertical="top" wrapText="1"/>
    </xf>
    <xf numFmtId="49" fontId="3" fillId="0" borderId="12" xfId="4" applyNumberFormat="1" applyFont="1" applyFill="1" applyBorder="1" applyAlignment="1">
      <alignment horizontal="left" vertical="top" wrapText="1"/>
    </xf>
    <xf numFmtId="49" fontId="4" fillId="0" borderId="7" xfId="4" applyNumberFormat="1" applyFont="1" applyFill="1" applyBorder="1" applyAlignment="1">
      <alignment horizontal="left" vertical="top" wrapText="1"/>
    </xf>
    <xf numFmtId="164" fontId="4" fillId="3" borderId="13" xfId="0" applyNumberFormat="1" applyFont="1" applyFill="1" applyBorder="1"/>
    <xf numFmtId="0" fontId="4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wrapText="1"/>
    </xf>
    <xf numFmtId="0" fontId="4" fillId="0" borderId="1" xfId="6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/>
    </xf>
    <xf numFmtId="165" fontId="3" fillId="0" borderId="1" xfId="5" applyNumberFormat="1" applyFont="1" applyFill="1" applyBorder="1" applyAlignment="1">
      <alignment horizontal="right" wrapText="1"/>
    </xf>
    <xf numFmtId="166" fontId="3" fillId="0" borderId="7" xfId="0" applyNumberFormat="1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49" fontId="3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7" xfId="1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vertical="top" wrapText="1"/>
    </xf>
    <xf numFmtId="49" fontId="3" fillId="0" borderId="1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5" xfId="2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vertical="top" wrapText="1"/>
    </xf>
    <xf numFmtId="49" fontId="4" fillId="3" borderId="11" xfId="1" applyNumberFormat="1" applyFont="1" applyFill="1" applyBorder="1" applyAlignment="1">
      <alignment horizontal="center"/>
    </xf>
    <xf numFmtId="49" fontId="4" fillId="3" borderId="24" xfId="1" applyNumberFormat="1" applyFont="1" applyFill="1" applyBorder="1" applyAlignment="1">
      <alignment horizontal="center"/>
    </xf>
    <xf numFmtId="49" fontId="4" fillId="3" borderId="4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right" wrapText="1"/>
    </xf>
    <xf numFmtId="49" fontId="3" fillId="3" borderId="9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49" fontId="4" fillId="3" borderId="11" xfId="2" applyNumberFormat="1" applyFont="1" applyFill="1" applyBorder="1" applyAlignment="1" applyProtection="1">
      <alignment horizontal="center"/>
    </xf>
    <xf numFmtId="49" fontId="4" fillId="3" borderId="1" xfId="2" applyNumberFormat="1" applyFont="1" applyFill="1" applyBorder="1" applyAlignment="1" applyProtection="1">
      <alignment horizontal="center"/>
    </xf>
    <xf numFmtId="0" fontId="14" fillId="0" borderId="0" xfId="0" applyFont="1" applyBorder="1"/>
    <xf numFmtId="0" fontId="4" fillId="3" borderId="11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right"/>
    </xf>
    <xf numFmtId="164" fontId="4" fillId="3" borderId="9" xfId="0" applyNumberFormat="1" applyFont="1" applyFill="1" applyBorder="1" applyAlignment="1">
      <alignment horizontal="right"/>
    </xf>
    <xf numFmtId="164" fontId="3" fillId="3" borderId="7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49" fontId="14" fillId="0" borderId="0" xfId="0" applyNumberFormat="1" applyFont="1"/>
    <xf numFmtId="49" fontId="2" fillId="0" borderId="0" xfId="0" applyNumberFormat="1" applyFont="1"/>
    <xf numFmtId="49" fontId="4" fillId="0" borderId="0" xfId="0" applyNumberFormat="1" applyFont="1" applyBorder="1"/>
    <xf numFmtId="49" fontId="3" fillId="0" borderId="0" xfId="0" applyNumberFormat="1" applyFont="1" applyBorder="1"/>
    <xf numFmtId="49" fontId="3" fillId="0" borderId="0" xfId="0" applyNumberFormat="1" applyFont="1"/>
    <xf numFmtId="49" fontId="4" fillId="0" borderId="0" xfId="0" applyNumberFormat="1" applyFont="1"/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3" borderId="1" xfId="2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15" fillId="0" borderId="2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8" fillId="3" borderId="0" xfId="0" applyFont="1" applyFill="1"/>
    <xf numFmtId="165" fontId="9" fillId="0" borderId="1" xfId="0" applyNumberFormat="1" applyFont="1" applyFill="1" applyBorder="1" applyAlignment="1">
      <alignment horizontal="right" wrapText="1"/>
    </xf>
    <xf numFmtId="0" fontId="3" fillId="3" borderId="5" xfId="2" applyFont="1" applyFill="1" applyBorder="1" applyAlignment="1">
      <alignment vertical="top" wrapText="1"/>
    </xf>
    <xf numFmtId="49" fontId="4" fillId="0" borderId="27" xfId="0" applyNumberFormat="1" applyFont="1" applyFill="1" applyBorder="1" applyAlignment="1">
      <alignment horizontal="left" wrapText="1"/>
    </xf>
    <xf numFmtId="49" fontId="3" fillId="0" borderId="27" xfId="0" applyNumberFormat="1" applyFont="1" applyFill="1" applyBorder="1" applyAlignment="1">
      <alignment horizontal="left" wrapText="1"/>
    </xf>
    <xf numFmtId="165" fontId="4" fillId="0" borderId="1" xfId="0" applyNumberFormat="1" applyFont="1" applyBorder="1"/>
    <xf numFmtId="165" fontId="3" fillId="0" borderId="1" xfId="0" applyNumberFormat="1" applyFont="1" applyBorder="1"/>
    <xf numFmtId="49" fontId="4" fillId="3" borderId="6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4" fillId="0" borderId="1" xfId="2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1" xfId="2" applyNumberFormat="1" applyFont="1" applyFill="1" applyBorder="1" applyAlignment="1" applyProtection="1">
      <alignment horizontal="center"/>
    </xf>
    <xf numFmtId="49" fontId="3" fillId="0" borderId="1" xfId="2" applyNumberFormat="1" applyFont="1" applyFill="1" applyBorder="1" applyAlignment="1" applyProtection="1">
      <alignment horizontal="center"/>
    </xf>
    <xf numFmtId="0" fontId="3" fillId="0" borderId="1" xfId="1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vertical="top" wrapText="1"/>
    </xf>
    <xf numFmtId="49" fontId="4" fillId="0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9" fontId="4" fillId="0" borderId="11" xfId="2" applyNumberFormat="1" applyFont="1" applyFill="1" applyBorder="1" applyAlignment="1" applyProtection="1">
      <alignment horizontal="center"/>
    </xf>
    <xf numFmtId="49" fontId="4" fillId="0" borderId="1" xfId="2" applyNumberFormat="1" applyFont="1" applyFill="1" applyBorder="1" applyAlignment="1" applyProtection="1">
      <alignment horizontal="center"/>
    </xf>
    <xf numFmtId="0" fontId="19" fillId="0" borderId="0" xfId="0" applyFont="1" applyAlignment="1">
      <alignment wrapText="1"/>
    </xf>
    <xf numFmtId="0" fontId="19" fillId="0" borderId="1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3" fillId="3" borderId="16" xfId="0" applyFont="1" applyFill="1" applyBorder="1" applyAlignment="1">
      <alignment horizontal="right"/>
    </xf>
    <xf numFmtId="0" fontId="15" fillId="0" borderId="27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2" applyNumberFormat="1" applyFont="1" applyFill="1" applyBorder="1" applyAlignment="1" applyProtection="1">
      <alignment horizontal="center" vertical="top" wrapText="1"/>
    </xf>
    <xf numFmtId="0" fontId="12" fillId="0" borderId="0" xfId="0" applyFont="1" applyBorder="1" applyAlignment="1">
      <alignment horizontal="left"/>
    </xf>
    <xf numFmtId="0" fontId="4" fillId="0" borderId="1" xfId="6" applyFont="1" applyBorder="1" applyAlignment="1">
      <alignment horizontal="center" vertical="center"/>
    </xf>
    <xf numFmtId="0" fontId="17" fillId="0" borderId="1" xfId="6" applyFont="1" applyFill="1" applyBorder="1" applyAlignment="1">
      <alignment horizontal="center" vertical="center" wrapText="1"/>
    </xf>
    <xf numFmtId="0" fontId="4" fillId="3" borderId="0" xfId="4" applyFont="1" applyFill="1" applyBorder="1" applyAlignment="1">
      <alignment horizontal="center" vertical="center" wrapText="1"/>
    </xf>
    <xf numFmtId="0" fontId="4" fillId="3" borderId="0" xfId="3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/>
    </xf>
    <xf numFmtId="0" fontId="4" fillId="3" borderId="8" xfId="3" applyFont="1" applyFill="1" applyBorder="1" applyAlignment="1">
      <alignment horizontal="center"/>
    </xf>
    <xf numFmtId="0" fontId="4" fillId="3" borderId="11" xfId="3" applyFont="1" applyFill="1" applyBorder="1" applyAlignment="1">
      <alignment horizontal="center"/>
    </xf>
  </cellXfs>
  <cellStyles count="7">
    <cellStyle name="Обычный" xfId="0" builtinId="0"/>
    <cellStyle name="Обычный 2" xfId="6"/>
    <cellStyle name="Обычный_reports-dohod-NC" xfId="1"/>
    <cellStyle name="Обычный_tmp305" xfId="2"/>
    <cellStyle name="Обычный_З_15_Приложение 16 - Источники дефицита" xfId="4"/>
    <cellStyle name="Обычный_З_16_Приложение 17 - Программа гос заимствований" xfId="3"/>
    <cellStyle name="Финансовый" xfId="5" builtinId="3"/>
  </cellStyles>
  <dxfs count="88">
    <dxf>
      <fill>
        <patternFill patternType="solid">
          <fgColor indexed="26"/>
          <bgColor indexed="9"/>
        </patternFill>
      </fill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43;&#1083;&#1091;&#1096;&#1082;&#1086;&#1074;&#1086;/&#1055;&#1088;&#1080;&#1083;&#1086;&#1078;&#1077;&#1085;&#1080;&#1077;%20&#1076;&#1083;&#1103;%20&#1089;&#1077;&#1083;&#1100;&#1089;&#1082;&#1080;&#1093;%20&#1087;&#1086;&#1089;&#1077;&#1083;&#1077;&#1085;&#1080;&#1081;%20-%20&#1076;&#1086;&#1073;&#1072;&#1074;&#1082;&#1072;%20&#1057;&#1069;&#105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55;&#1091;&#1096;&#1082;&#1080;&#1085;&#1086;/&#1055;&#1088;&#1080;&#1083;&#1086;&#1078;&#1077;&#1085;&#1080;&#1077;%20&#1076;&#1083;&#1103;%20&#1089;&#1077;&#1083;&#1100;&#1089;&#1082;&#1080;&#1093;%20&#1087;&#1086;&#1089;&#1077;&#1083;&#1077;&#1085;&#1080;&#1081;%20&#1055;&#1059;&#1064;&#1050;&#1048;&#1053;&#1054;%20-&#1087;&#1077;&#1088;&#1077;&#1076;&#1074;&#1080;&#1078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H31"/>
  <sheetViews>
    <sheetView view="pageBreakPreview" topLeftCell="A19" zoomScaleNormal="75" zoomScaleSheetLayoutView="100" workbookViewId="0">
      <selection activeCell="B23" sqref="B23"/>
    </sheetView>
  </sheetViews>
  <sheetFormatPr defaultColWidth="8.5703125" defaultRowHeight="15.75" x14ac:dyDescent="0.25"/>
  <cols>
    <col min="1" max="1" width="35.7109375" style="1" customWidth="1"/>
    <col min="2" max="2" width="76.5703125" style="1" customWidth="1"/>
    <col min="3" max="3" width="17.28515625" style="1" customWidth="1"/>
    <col min="4" max="4" width="13.28515625" style="11" customWidth="1"/>
    <col min="5" max="5" width="14.85546875" style="11" customWidth="1"/>
    <col min="6" max="6" width="9" style="232" customWidth="1"/>
    <col min="7" max="8" width="9" style="233" customWidth="1"/>
    <col min="9" max="16384" width="8.5703125" style="11"/>
  </cols>
  <sheetData>
    <row r="1" spans="1:8" ht="112.5" customHeight="1" x14ac:dyDescent="0.25">
      <c r="A1" s="124"/>
      <c r="B1" s="124"/>
      <c r="C1" s="269" t="s">
        <v>209</v>
      </c>
      <c r="D1" s="269"/>
      <c r="E1" s="269"/>
    </row>
    <row r="2" spans="1:8" ht="66" customHeight="1" x14ac:dyDescent="0.25">
      <c r="A2" s="275" t="s">
        <v>154</v>
      </c>
      <c r="B2" s="275"/>
      <c r="C2" s="275"/>
      <c r="D2" s="275"/>
      <c r="E2" s="275"/>
    </row>
    <row r="3" spans="1:8" x14ac:dyDescent="0.25">
      <c r="A3" s="124"/>
      <c r="B3" s="124"/>
      <c r="C3" s="276" t="s">
        <v>0</v>
      </c>
      <c r="D3" s="276"/>
      <c r="E3" s="276"/>
    </row>
    <row r="4" spans="1:8" ht="32.25" customHeight="1" x14ac:dyDescent="0.25">
      <c r="A4" s="271" t="s">
        <v>1</v>
      </c>
      <c r="B4" s="273" t="s">
        <v>2</v>
      </c>
      <c r="C4" s="270" t="s">
        <v>3</v>
      </c>
      <c r="D4" s="270"/>
      <c r="E4" s="270"/>
    </row>
    <row r="5" spans="1:8" x14ac:dyDescent="0.25">
      <c r="A5" s="272"/>
      <c r="B5" s="274"/>
      <c r="C5" s="241" t="s">
        <v>182</v>
      </c>
      <c r="D5" s="241" t="s">
        <v>207</v>
      </c>
      <c r="E5" s="241" t="s">
        <v>210</v>
      </c>
    </row>
    <row r="6" spans="1:8" x14ac:dyDescent="0.25">
      <c r="A6" s="126">
        <v>1</v>
      </c>
      <c r="B6" s="126">
        <v>2</v>
      </c>
      <c r="C6" s="127">
        <v>3</v>
      </c>
      <c r="D6" s="127">
        <v>4</v>
      </c>
      <c r="E6" s="127">
        <v>5</v>
      </c>
    </row>
    <row r="7" spans="1:8" x14ac:dyDescent="0.25">
      <c r="A7" s="128"/>
      <c r="B7" s="85" t="s">
        <v>4</v>
      </c>
      <c r="C7" s="129">
        <f>SUM(C8+C19+C30)</f>
        <v>5153.3296799999998</v>
      </c>
      <c r="D7" s="129">
        <f>SUM(D8+D19)</f>
        <v>1797.7</v>
      </c>
      <c r="E7" s="129">
        <f>SUM(E8+E19)</f>
        <v>1954.7</v>
      </c>
    </row>
    <row r="8" spans="1:8" x14ac:dyDescent="0.25">
      <c r="A8" s="130" t="s">
        <v>63</v>
      </c>
      <c r="B8" s="85" t="s">
        <v>67</v>
      </c>
      <c r="C8" s="129">
        <f>C9+C12+C14+C17</f>
        <v>468</v>
      </c>
      <c r="D8" s="129">
        <f t="shared" ref="D8:E8" si="0">D9+D12+D14+D17</f>
        <v>484.29999999999995</v>
      </c>
      <c r="E8" s="129">
        <f t="shared" si="0"/>
        <v>503.7</v>
      </c>
    </row>
    <row r="9" spans="1:8" x14ac:dyDescent="0.25">
      <c r="A9" s="130" t="s">
        <v>64</v>
      </c>
      <c r="B9" s="85" t="s">
        <v>5</v>
      </c>
      <c r="C9" s="129">
        <f t="shared" ref="C9:E10" si="1">SUM(C10)</f>
        <v>46.3</v>
      </c>
      <c r="D9" s="129">
        <f t="shared" si="1"/>
        <v>49.1</v>
      </c>
      <c r="E9" s="129">
        <f t="shared" si="1"/>
        <v>54</v>
      </c>
    </row>
    <row r="10" spans="1:8" x14ac:dyDescent="0.25">
      <c r="A10" s="130" t="s">
        <v>6</v>
      </c>
      <c r="B10" s="85" t="s">
        <v>7</v>
      </c>
      <c r="C10" s="188">
        <f t="shared" si="1"/>
        <v>46.3</v>
      </c>
      <c r="D10" s="188">
        <f t="shared" si="1"/>
        <v>49.1</v>
      </c>
      <c r="E10" s="188">
        <f t="shared" si="1"/>
        <v>54</v>
      </c>
    </row>
    <row r="11" spans="1:8" ht="63" x14ac:dyDescent="0.25">
      <c r="A11" s="131" t="s">
        <v>68</v>
      </c>
      <c r="B11" s="70" t="s">
        <v>69</v>
      </c>
      <c r="C11" s="179">
        <v>46.3</v>
      </c>
      <c r="D11" s="195">
        <v>49.1</v>
      </c>
      <c r="E11" s="180">
        <v>54</v>
      </c>
    </row>
    <row r="12" spans="1:8" x14ac:dyDescent="0.25">
      <c r="A12" s="130" t="s">
        <v>65</v>
      </c>
      <c r="B12" s="85" t="s">
        <v>70</v>
      </c>
      <c r="C12" s="129">
        <f>SUM(C13)</f>
        <v>53</v>
      </c>
      <c r="D12" s="129">
        <f>SUM(D13)</f>
        <v>52</v>
      </c>
      <c r="E12" s="129">
        <f>SUM(E13)</f>
        <v>51.3</v>
      </c>
    </row>
    <row r="13" spans="1:8" ht="33" customHeight="1" x14ac:dyDescent="0.25">
      <c r="A13" s="131" t="s">
        <v>71</v>
      </c>
      <c r="B13" s="133" t="s">
        <v>72</v>
      </c>
      <c r="C13" s="179">
        <v>53</v>
      </c>
      <c r="D13" s="180">
        <v>52</v>
      </c>
      <c r="E13" s="181">
        <v>51.3</v>
      </c>
    </row>
    <row r="14" spans="1:8" x14ac:dyDescent="0.25">
      <c r="A14" s="130" t="s">
        <v>66</v>
      </c>
      <c r="B14" s="134" t="s">
        <v>8</v>
      </c>
      <c r="C14" s="129">
        <f>SUM(C15+C16)</f>
        <v>338</v>
      </c>
      <c r="D14" s="129">
        <f>SUM(D15+D16)</f>
        <v>351.3</v>
      </c>
      <c r="E14" s="129">
        <f>SUM(E15+E16)</f>
        <v>365.2</v>
      </c>
    </row>
    <row r="15" spans="1:8" ht="31.5" x14ac:dyDescent="0.25">
      <c r="A15" s="131" t="s">
        <v>73</v>
      </c>
      <c r="B15" s="133" t="s">
        <v>74</v>
      </c>
      <c r="C15" s="179">
        <v>248</v>
      </c>
      <c r="D15" s="180">
        <v>261.3</v>
      </c>
      <c r="E15" s="181">
        <v>275.2</v>
      </c>
    </row>
    <row r="16" spans="1:8" s="2" customFormat="1" ht="31.5" x14ac:dyDescent="0.25">
      <c r="A16" s="131" t="s">
        <v>75</v>
      </c>
      <c r="B16" s="133" t="s">
        <v>76</v>
      </c>
      <c r="C16" s="179">
        <v>90</v>
      </c>
      <c r="D16" s="180">
        <v>90</v>
      </c>
      <c r="E16" s="181">
        <v>90</v>
      </c>
      <c r="F16" s="234"/>
      <c r="G16" s="235"/>
      <c r="H16" s="235"/>
    </row>
    <row r="17" spans="1:8" s="2" customFormat="1" ht="37.5" customHeight="1" x14ac:dyDescent="0.25">
      <c r="A17" s="198" t="s">
        <v>203</v>
      </c>
      <c r="B17" s="238" t="s">
        <v>204</v>
      </c>
      <c r="C17" s="217">
        <f>C18</f>
        <v>30.7</v>
      </c>
      <c r="D17" s="217">
        <f t="shared" ref="D17:E17" si="2">D18</f>
        <v>31.9</v>
      </c>
      <c r="E17" s="217">
        <f t="shared" si="2"/>
        <v>33.200000000000003</v>
      </c>
      <c r="F17" s="234"/>
      <c r="G17" s="235"/>
      <c r="H17" s="235"/>
    </row>
    <row r="18" spans="1:8" s="2" customFormat="1" ht="63" x14ac:dyDescent="0.25">
      <c r="A18" s="200" t="s">
        <v>206</v>
      </c>
      <c r="B18" s="239" t="s">
        <v>205</v>
      </c>
      <c r="C18" s="196">
        <v>30.7</v>
      </c>
      <c r="D18" s="197">
        <v>31.9</v>
      </c>
      <c r="E18" s="197">
        <v>33.200000000000003</v>
      </c>
      <c r="F18" s="234"/>
      <c r="G18" s="235"/>
      <c r="H18" s="235"/>
    </row>
    <row r="19" spans="1:8" ht="38.450000000000003" customHeight="1" x14ac:dyDescent="0.25">
      <c r="A19" s="136" t="s">
        <v>77</v>
      </c>
      <c r="B19" s="137" t="s">
        <v>78</v>
      </c>
      <c r="C19" s="129">
        <f>SUM(C25+C28+C20+C23)</f>
        <v>4575.3296799999998</v>
      </c>
      <c r="D19" s="129">
        <f>SUM(D25+D28+D20)</f>
        <v>1313.4</v>
      </c>
      <c r="E19" s="129">
        <f>SUM(E25+E28+E20)</f>
        <v>1451</v>
      </c>
    </row>
    <row r="20" spans="1:8" ht="17.25" customHeight="1" x14ac:dyDescent="0.25">
      <c r="A20" s="130" t="s">
        <v>151</v>
      </c>
      <c r="B20" s="137" t="s">
        <v>152</v>
      </c>
      <c r="C20" s="129">
        <f>C21+C22</f>
        <v>977.5</v>
      </c>
      <c r="D20" s="129">
        <f t="shared" ref="D20:E20" si="3">D21+D22</f>
        <v>725.8</v>
      </c>
      <c r="E20" s="129">
        <f t="shared" si="3"/>
        <v>729.69999999999993</v>
      </c>
    </row>
    <row r="21" spans="1:8" ht="31.5" customHeight="1" x14ac:dyDescent="0.25">
      <c r="A21" s="131" t="s">
        <v>155</v>
      </c>
      <c r="B21" s="135" t="s">
        <v>127</v>
      </c>
      <c r="C21" s="180">
        <f>884.4+6.9</f>
        <v>891.3</v>
      </c>
      <c r="D21" s="181">
        <f>718.9+6.9</f>
        <v>725.8</v>
      </c>
      <c r="E21" s="181">
        <f>722.8+6.9</f>
        <v>729.69999999999993</v>
      </c>
    </row>
    <row r="22" spans="1:8" ht="33" customHeight="1" x14ac:dyDescent="0.25">
      <c r="A22" s="131" t="s">
        <v>165</v>
      </c>
      <c r="B22" s="8" t="s">
        <v>164</v>
      </c>
      <c r="C22" s="179">
        <v>86.2</v>
      </c>
      <c r="D22" s="180">
        <v>0</v>
      </c>
      <c r="E22" s="181">
        <v>0</v>
      </c>
    </row>
    <row r="23" spans="1:8" ht="36" customHeight="1" x14ac:dyDescent="0.25">
      <c r="A23" s="198" t="s">
        <v>183</v>
      </c>
      <c r="B23" s="199" t="s">
        <v>184</v>
      </c>
      <c r="C23" s="217">
        <f>C24</f>
        <v>1107.24</v>
      </c>
      <c r="D23" s="217">
        <f t="shared" ref="D23:E23" si="4">D24</f>
        <v>0</v>
      </c>
      <c r="E23" s="217">
        <f t="shared" si="4"/>
        <v>0</v>
      </c>
    </row>
    <row r="24" spans="1:8" ht="19.5" customHeight="1" x14ac:dyDescent="0.25">
      <c r="A24" s="200" t="s">
        <v>186</v>
      </c>
      <c r="B24" s="201" t="s">
        <v>185</v>
      </c>
      <c r="C24" s="196">
        <f>491.7+15.54+600</f>
        <v>1107.24</v>
      </c>
      <c r="D24" s="197">
        <v>0</v>
      </c>
      <c r="E24" s="197">
        <v>0</v>
      </c>
      <c r="F24" s="232" t="s">
        <v>255</v>
      </c>
    </row>
    <row r="25" spans="1:8" x14ac:dyDescent="0.25">
      <c r="A25" s="130" t="s">
        <v>79</v>
      </c>
      <c r="B25" s="138" t="s">
        <v>80</v>
      </c>
      <c r="C25" s="129">
        <f>SUM(C26+C27)</f>
        <v>160.5</v>
      </c>
      <c r="D25" s="129">
        <f>SUM(D26+D27)</f>
        <v>174.3</v>
      </c>
      <c r="E25" s="129">
        <f>SUM(E26+E27)</f>
        <v>180.6</v>
      </c>
    </row>
    <row r="26" spans="1:8" ht="95.25" customHeight="1" x14ac:dyDescent="0.25">
      <c r="A26" s="131" t="s">
        <v>156</v>
      </c>
      <c r="B26" s="135" t="s">
        <v>149</v>
      </c>
      <c r="C26" s="132">
        <v>0.4</v>
      </c>
      <c r="D26" s="132">
        <v>0.4</v>
      </c>
      <c r="E26" s="132">
        <v>0.4</v>
      </c>
    </row>
    <row r="27" spans="1:8" ht="22.5" customHeight="1" x14ac:dyDescent="0.25">
      <c r="A27" s="131" t="s">
        <v>157</v>
      </c>
      <c r="B27" s="70" t="s">
        <v>81</v>
      </c>
      <c r="C27" s="132">
        <f>159+1.1</f>
        <v>160.1</v>
      </c>
      <c r="D27" s="132">
        <v>173.9</v>
      </c>
      <c r="E27" s="132">
        <v>180.2</v>
      </c>
      <c r="F27" s="232" t="s">
        <v>254</v>
      </c>
    </row>
    <row r="28" spans="1:8" ht="21" customHeight="1" x14ac:dyDescent="0.25">
      <c r="A28" s="130" t="s">
        <v>82</v>
      </c>
      <c r="B28" s="85" t="s">
        <v>83</v>
      </c>
      <c r="C28" s="129">
        <f>SUM(C29)</f>
        <v>2330.08968</v>
      </c>
      <c r="D28" s="129">
        <f>SUM(D29)</f>
        <v>413.3</v>
      </c>
      <c r="E28" s="129">
        <f>E29</f>
        <v>540.70000000000005</v>
      </c>
    </row>
    <row r="29" spans="1:8" ht="66" customHeight="1" x14ac:dyDescent="0.25">
      <c r="A29" s="131" t="s">
        <v>158</v>
      </c>
      <c r="B29" s="135" t="s">
        <v>84</v>
      </c>
      <c r="C29" s="179">
        <f>370+70+600+588.09+80-15.54+307.53968+200+130</f>
        <v>2330.08968</v>
      </c>
      <c r="D29" s="180">
        <f>383.3+30</f>
        <v>413.3</v>
      </c>
      <c r="E29" s="181">
        <f>510.7+30</f>
        <v>540.70000000000005</v>
      </c>
      <c r="F29" s="232" t="s">
        <v>256</v>
      </c>
    </row>
    <row r="30" spans="1:8" x14ac:dyDescent="0.25">
      <c r="A30" s="130" t="s">
        <v>228</v>
      </c>
      <c r="B30" s="247" t="s">
        <v>229</v>
      </c>
      <c r="C30" s="249">
        <f>C31</f>
        <v>110</v>
      </c>
      <c r="D30" s="249">
        <f t="shared" ref="D30:E30" si="5">D31</f>
        <v>0</v>
      </c>
      <c r="E30" s="249">
        <f t="shared" si="5"/>
        <v>0</v>
      </c>
    </row>
    <row r="31" spans="1:8" x14ac:dyDescent="0.25">
      <c r="A31" s="65" t="s">
        <v>231</v>
      </c>
      <c r="B31" s="248" t="s">
        <v>230</v>
      </c>
      <c r="C31" s="250">
        <v>110</v>
      </c>
      <c r="D31" s="250">
        <v>0</v>
      </c>
      <c r="E31" s="250">
        <v>0</v>
      </c>
    </row>
  </sheetData>
  <mergeCells count="6">
    <mergeCell ref="C1:E1"/>
    <mergeCell ref="C4:E4"/>
    <mergeCell ref="A4:A5"/>
    <mergeCell ref="B4:B5"/>
    <mergeCell ref="A2:E2"/>
    <mergeCell ref="C3:E3"/>
  </mergeCells>
  <phoneticPr fontId="6" type="noConversion"/>
  <pageMargins left="0.78749999999999998" right="0.78749999999999998" top="0.47986111111111113" bottom="0.78749999999999998" header="0.51180555555555562" footer="0.51180555555555562"/>
  <pageSetup paperSize="9" scale="53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O140"/>
  <sheetViews>
    <sheetView tabSelected="1" view="pageBreakPreview" topLeftCell="A16" zoomScale="90" zoomScaleNormal="75" zoomScaleSheetLayoutView="90" workbookViewId="0">
      <selection activeCell="A27" sqref="A27"/>
    </sheetView>
  </sheetViews>
  <sheetFormatPr defaultColWidth="8.5703125" defaultRowHeight="15.75" x14ac:dyDescent="0.25"/>
  <cols>
    <col min="1" max="1" width="86.7109375" style="13" customWidth="1"/>
    <col min="2" max="2" width="7" style="2" customWidth="1"/>
    <col min="3" max="3" width="5.5703125" style="2" customWidth="1"/>
    <col min="4" max="4" width="7.140625" style="2" customWidth="1"/>
    <col min="5" max="5" width="7.28515625" style="2" customWidth="1"/>
    <col min="6" max="6" width="6.140625" style="2" customWidth="1"/>
    <col min="7" max="7" width="7.140625" style="2" customWidth="1"/>
    <col min="8" max="8" width="10.42578125" style="6" customWidth="1"/>
    <col min="9" max="9" width="7.85546875" style="6" customWidth="1"/>
    <col min="10" max="10" width="13.5703125" style="22" customWidth="1"/>
    <col min="11" max="11" width="13.85546875" style="6" customWidth="1"/>
    <col min="12" max="12" width="15.85546875" style="6" customWidth="1"/>
    <col min="13" max="15" width="8.5703125" style="236"/>
    <col min="16" max="16384" width="8.5703125" style="6"/>
  </cols>
  <sheetData>
    <row r="1" spans="1:15" ht="111" customHeight="1" x14ac:dyDescent="0.25">
      <c r="A1" s="139"/>
      <c r="B1" s="140"/>
      <c r="C1" s="140"/>
      <c r="D1" s="140"/>
      <c r="E1" s="140"/>
      <c r="F1" s="140"/>
      <c r="G1" s="141"/>
      <c r="H1" s="178"/>
      <c r="I1" s="178"/>
      <c r="J1" s="269" t="s">
        <v>211</v>
      </c>
      <c r="K1" s="269"/>
      <c r="L1" s="269"/>
    </row>
    <row r="2" spans="1:15" ht="57.75" customHeight="1" x14ac:dyDescent="0.25">
      <c r="A2" s="278" t="s">
        <v>212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1:15" x14ac:dyDescent="0.25">
      <c r="A3" s="139"/>
      <c r="B3" s="140"/>
      <c r="C3" s="140"/>
      <c r="D3" s="140"/>
      <c r="E3" s="140"/>
      <c r="F3" s="140"/>
      <c r="G3" s="140"/>
      <c r="H3" s="124"/>
      <c r="I3" s="124"/>
      <c r="J3" s="142"/>
      <c r="K3" s="124"/>
      <c r="L3" s="124" t="s">
        <v>176</v>
      </c>
    </row>
    <row r="4" spans="1:15" ht="15.75" customHeight="1" x14ac:dyDescent="0.25">
      <c r="A4" s="277" t="s">
        <v>9</v>
      </c>
      <c r="B4" s="277" t="s">
        <v>18</v>
      </c>
      <c r="C4" s="277" t="s">
        <v>10</v>
      </c>
      <c r="D4" s="277" t="s">
        <v>172</v>
      </c>
      <c r="E4" s="277" t="s">
        <v>173</v>
      </c>
      <c r="F4" s="277"/>
      <c r="G4" s="277"/>
      <c r="H4" s="277"/>
      <c r="I4" s="277" t="s">
        <v>174</v>
      </c>
      <c r="J4" s="277" t="s">
        <v>59</v>
      </c>
      <c r="K4" s="277"/>
      <c r="L4" s="277"/>
    </row>
    <row r="5" spans="1:15" x14ac:dyDescent="0.25">
      <c r="A5" s="277" t="s">
        <v>175</v>
      </c>
      <c r="B5" s="277" t="s">
        <v>175</v>
      </c>
      <c r="C5" s="277" t="s">
        <v>175</v>
      </c>
      <c r="D5" s="277" t="s">
        <v>175</v>
      </c>
      <c r="E5" s="277" t="s">
        <v>175</v>
      </c>
      <c r="F5" s="277"/>
      <c r="G5" s="277"/>
      <c r="H5" s="277"/>
      <c r="I5" s="277" t="s">
        <v>175</v>
      </c>
      <c r="J5" s="242" t="s">
        <v>182</v>
      </c>
      <c r="K5" s="242" t="s">
        <v>207</v>
      </c>
      <c r="L5" s="242" t="s">
        <v>210</v>
      </c>
    </row>
    <row r="6" spans="1:15" x14ac:dyDescent="0.25">
      <c r="A6" s="114">
        <v>1</v>
      </c>
      <c r="B6" s="5">
        <v>2</v>
      </c>
      <c r="C6" s="5">
        <v>3</v>
      </c>
      <c r="D6" s="5">
        <v>4</v>
      </c>
      <c r="E6" s="5">
        <v>5</v>
      </c>
      <c r="F6" s="102">
        <v>6</v>
      </c>
      <c r="G6" s="5">
        <v>7</v>
      </c>
      <c r="H6" s="65">
        <v>8</v>
      </c>
      <c r="I6" s="65">
        <v>9</v>
      </c>
      <c r="J6" s="65">
        <v>10</v>
      </c>
      <c r="K6" s="65">
        <v>11</v>
      </c>
      <c r="L6" s="65">
        <v>12</v>
      </c>
    </row>
    <row r="7" spans="1:15" s="20" customFormat="1" x14ac:dyDescent="0.25">
      <c r="A7" s="96" t="s">
        <v>19</v>
      </c>
      <c r="B7" s="71"/>
      <c r="C7" s="71"/>
      <c r="D7" s="71"/>
      <c r="E7" s="71"/>
      <c r="F7" s="97"/>
      <c r="G7" s="115"/>
      <c r="H7" s="76"/>
      <c r="I7" s="76"/>
      <c r="J7" s="77">
        <f>J8</f>
        <v>5359.8566499999997</v>
      </c>
      <c r="K7" s="77">
        <f t="shared" ref="K7:L7" si="0">K8</f>
        <v>1722.5461400000002</v>
      </c>
      <c r="L7" s="77">
        <f t="shared" si="0"/>
        <v>1864.5153700000001</v>
      </c>
      <c r="M7" s="237"/>
      <c r="N7" s="237"/>
      <c r="O7" s="237"/>
    </row>
    <row r="8" spans="1:15" ht="31.5" x14ac:dyDescent="0.25">
      <c r="A8" s="96" t="s">
        <v>153</v>
      </c>
      <c r="B8" s="71">
        <v>911</v>
      </c>
      <c r="C8" s="116"/>
      <c r="D8" s="116"/>
      <c r="E8" s="5"/>
      <c r="F8" s="5"/>
      <c r="G8" s="5"/>
      <c r="H8" s="5"/>
      <c r="I8" s="117"/>
      <c r="J8" s="77">
        <f>J9+J55+J70+J91+J120+J127+J64</f>
        <v>5359.8566499999997</v>
      </c>
      <c r="K8" s="77">
        <f>K9+K55+K70+K91+K120+K127+K140</f>
        <v>1722.5461400000002</v>
      </c>
      <c r="L8" s="77">
        <f>L9+L55+L70+L91+L120+L127+L140</f>
        <v>1864.5153700000001</v>
      </c>
    </row>
    <row r="9" spans="1:15" x14ac:dyDescent="0.25">
      <c r="A9" s="96" t="s">
        <v>12</v>
      </c>
      <c r="B9" s="71">
        <v>911</v>
      </c>
      <c r="C9" s="71" t="s">
        <v>13</v>
      </c>
      <c r="D9" s="71"/>
      <c r="E9" s="74"/>
      <c r="F9" s="74"/>
      <c r="G9" s="74"/>
      <c r="H9" s="74"/>
      <c r="I9" s="97"/>
      <c r="J9" s="77">
        <f>J10+J19+J40+J46</f>
        <v>2277.2875100000001</v>
      </c>
      <c r="K9" s="77">
        <f>K10+K19+K40+K46</f>
        <v>982.7</v>
      </c>
      <c r="L9" s="77">
        <f>L10+L19+L40+L46</f>
        <v>982.2</v>
      </c>
    </row>
    <row r="10" spans="1:15" ht="31.5" x14ac:dyDescent="0.25">
      <c r="A10" s="85" t="s">
        <v>29</v>
      </c>
      <c r="B10" s="71">
        <v>911</v>
      </c>
      <c r="C10" s="74" t="s">
        <v>13</v>
      </c>
      <c r="D10" s="74" t="s">
        <v>24</v>
      </c>
      <c r="E10" s="74"/>
      <c r="F10" s="74"/>
      <c r="G10" s="74"/>
      <c r="H10" s="74"/>
      <c r="I10" s="80"/>
      <c r="J10" s="98">
        <f>J11</f>
        <v>984.197</v>
      </c>
      <c r="K10" s="98">
        <f t="shared" ref="K10:L14" si="1">K11</f>
        <v>449.2</v>
      </c>
      <c r="L10" s="98">
        <f t="shared" si="1"/>
        <v>449.2</v>
      </c>
    </row>
    <row r="11" spans="1:15" x14ac:dyDescent="0.25">
      <c r="A11" s="78" t="s">
        <v>130</v>
      </c>
      <c r="B11" s="71">
        <v>911</v>
      </c>
      <c r="C11" s="5" t="s">
        <v>13</v>
      </c>
      <c r="D11" s="5" t="s">
        <v>24</v>
      </c>
      <c r="E11" s="5" t="s">
        <v>30</v>
      </c>
      <c r="F11" s="5"/>
      <c r="G11" s="5"/>
      <c r="H11" s="5"/>
      <c r="I11" s="66"/>
      <c r="J11" s="99">
        <f>J12</f>
        <v>984.197</v>
      </c>
      <c r="K11" s="99">
        <f t="shared" si="1"/>
        <v>449.2</v>
      </c>
      <c r="L11" s="99">
        <f t="shared" si="1"/>
        <v>449.2</v>
      </c>
    </row>
    <row r="12" spans="1:15" x14ac:dyDescent="0.25">
      <c r="A12" s="70" t="s">
        <v>128</v>
      </c>
      <c r="B12" s="71">
        <v>911</v>
      </c>
      <c r="C12" s="5" t="s">
        <v>13</v>
      </c>
      <c r="D12" s="5" t="s">
        <v>24</v>
      </c>
      <c r="E12" s="5">
        <v>65</v>
      </c>
      <c r="F12" s="5">
        <v>1</v>
      </c>
      <c r="G12" s="74"/>
      <c r="H12" s="74"/>
      <c r="I12" s="80"/>
      <c r="J12" s="99">
        <f>J13+J16</f>
        <v>984.197</v>
      </c>
      <c r="K12" s="99">
        <f t="shared" ref="K12:L12" si="2">K13+K16</f>
        <v>449.2</v>
      </c>
      <c r="L12" s="99">
        <f t="shared" si="2"/>
        <v>449.2</v>
      </c>
    </row>
    <row r="13" spans="1:15" x14ac:dyDescent="0.25">
      <c r="A13" s="100" t="s">
        <v>105</v>
      </c>
      <c r="B13" s="71">
        <v>911</v>
      </c>
      <c r="C13" s="65" t="s">
        <v>13</v>
      </c>
      <c r="D13" s="65" t="s">
        <v>24</v>
      </c>
      <c r="E13" s="65" t="s">
        <v>30</v>
      </c>
      <c r="F13" s="65" t="s">
        <v>20</v>
      </c>
      <c r="G13" s="65" t="s">
        <v>32</v>
      </c>
      <c r="H13" s="65" t="s">
        <v>33</v>
      </c>
      <c r="I13" s="80"/>
      <c r="J13" s="99">
        <f>J14</f>
        <v>437.197</v>
      </c>
      <c r="K13" s="99">
        <f t="shared" si="1"/>
        <v>449.2</v>
      </c>
      <c r="L13" s="99">
        <f>L14</f>
        <v>449.2</v>
      </c>
    </row>
    <row r="14" spans="1:15" ht="53.25" customHeight="1" x14ac:dyDescent="0.25">
      <c r="A14" s="100" t="s">
        <v>96</v>
      </c>
      <c r="B14" s="71">
        <v>911</v>
      </c>
      <c r="C14" s="65" t="s">
        <v>13</v>
      </c>
      <c r="D14" s="65" t="s">
        <v>24</v>
      </c>
      <c r="E14" s="65" t="s">
        <v>30</v>
      </c>
      <c r="F14" s="65" t="s">
        <v>20</v>
      </c>
      <c r="G14" s="65" t="s">
        <v>32</v>
      </c>
      <c r="H14" s="65" t="s">
        <v>33</v>
      </c>
      <c r="I14" s="66" t="s">
        <v>98</v>
      </c>
      <c r="J14" s="99">
        <f>J15</f>
        <v>437.197</v>
      </c>
      <c r="K14" s="99">
        <f t="shared" si="1"/>
        <v>449.2</v>
      </c>
      <c r="L14" s="99">
        <f t="shared" si="1"/>
        <v>449.2</v>
      </c>
    </row>
    <row r="15" spans="1:15" ht="16.5" customHeight="1" x14ac:dyDescent="0.25">
      <c r="A15" s="100" t="s">
        <v>97</v>
      </c>
      <c r="B15" s="71">
        <v>911</v>
      </c>
      <c r="C15" s="65" t="s">
        <v>13</v>
      </c>
      <c r="D15" s="65" t="s">
        <v>24</v>
      </c>
      <c r="E15" s="65" t="s">
        <v>30</v>
      </c>
      <c r="F15" s="65" t="s">
        <v>20</v>
      </c>
      <c r="G15" s="65" t="s">
        <v>32</v>
      </c>
      <c r="H15" s="65" t="s">
        <v>33</v>
      </c>
      <c r="I15" s="66" t="s">
        <v>99</v>
      </c>
      <c r="J15" s="99">
        <f>449.2-12-0.003</f>
        <v>437.197</v>
      </c>
      <c r="K15" s="99">
        <v>449.2</v>
      </c>
      <c r="L15" s="99">
        <v>449.2</v>
      </c>
    </row>
    <row r="16" spans="1:15" ht="39.75" customHeight="1" x14ac:dyDescent="0.25">
      <c r="A16" s="202" t="s">
        <v>187</v>
      </c>
      <c r="B16" s="71">
        <v>911</v>
      </c>
      <c r="C16" s="203" t="s">
        <v>13</v>
      </c>
      <c r="D16" s="203" t="s">
        <v>24</v>
      </c>
      <c r="E16" s="203" t="s">
        <v>30</v>
      </c>
      <c r="F16" s="203" t="s">
        <v>20</v>
      </c>
      <c r="G16" s="203" t="s">
        <v>32</v>
      </c>
      <c r="H16" s="203" t="s">
        <v>188</v>
      </c>
      <c r="I16" s="204"/>
      <c r="J16" s="99">
        <f>J17</f>
        <v>547</v>
      </c>
      <c r="K16" s="99">
        <f t="shared" ref="K16:L17" si="3">K17</f>
        <v>0</v>
      </c>
      <c r="L16" s="99">
        <f t="shared" si="3"/>
        <v>0</v>
      </c>
    </row>
    <row r="17" spans="1:15" ht="45" customHeight="1" x14ac:dyDescent="0.25">
      <c r="A17" s="205" t="s">
        <v>96</v>
      </c>
      <c r="B17" s="71">
        <v>911</v>
      </c>
      <c r="C17" s="203" t="s">
        <v>13</v>
      </c>
      <c r="D17" s="203" t="s">
        <v>24</v>
      </c>
      <c r="E17" s="203" t="s">
        <v>30</v>
      </c>
      <c r="F17" s="203" t="s">
        <v>20</v>
      </c>
      <c r="G17" s="203" t="s">
        <v>32</v>
      </c>
      <c r="H17" s="203" t="s">
        <v>188</v>
      </c>
      <c r="I17" s="204" t="s">
        <v>98</v>
      </c>
      <c r="J17" s="99">
        <f>J18</f>
        <v>547</v>
      </c>
      <c r="K17" s="99">
        <f t="shared" si="3"/>
        <v>0</v>
      </c>
      <c r="L17" s="99">
        <f t="shared" si="3"/>
        <v>0</v>
      </c>
    </row>
    <row r="18" spans="1:15" ht="33" customHeight="1" x14ac:dyDescent="0.25">
      <c r="A18" s="205" t="s">
        <v>97</v>
      </c>
      <c r="B18" s="71">
        <v>911</v>
      </c>
      <c r="C18" s="203" t="s">
        <v>13</v>
      </c>
      <c r="D18" s="203" t="s">
        <v>24</v>
      </c>
      <c r="E18" s="203" t="s">
        <v>30</v>
      </c>
      <c r="F18" s="203" t="s">
        <v>20</v>
      </c>
      <c r="G18" s="203" t="s">
        <v>32</v>
      </c>
      <c r="H18" s="203" t="s">
        <v>188</v>
      </c>
      <c r="I18" s="204" t="s">
        <v>99</v>
      </c>
      <c r="J18" s="99">
        <f>250+297</f>
        <v>547</v>
      </c>
      <c r="K18" s="99">
        <v>0</v>
      </c>
      <c r="L18" s="99">
        <v>0</v>
      </c>
      <c r="M18" s="236" t="s">
        <v>258</v>
      </c>
    </row>
    <row r="19" spans="1:15" ht="47.25" x14ac:dyDescent="0.25">
      <c r="A19" s="73" t="s">
        <v>60</v>
      </c>
      <c r="B19" s="71">
        <v>911</v>
      </c>
      <c r="C19" s="74" t="s">
        <v>13</v>
      </c>
      <c r="D19" s="74" t="s">
        <v>14</v>
      </c>
      <c r="E19" s="74"/>
      <c r="F19" s="74"/>
      <c r="G19" s="74"/>
      <c r="H19" s="74"/>
      <c r="I19" s="80"/>
      <c r="J19" s="98">
        <f>J20+J35</f>
        <v>1287.5905100000002</v>
      </c>
      <c r="K19" s="98">
        <f>K20+K35</f>
        <v>528</v>
      </c>
      <c r="L19" s="98">
        <f>L20+L35</f>
        <v>528</v>
      </c>
    </row>
    <row r="20" spans="1:15" x14ac:dyDescent="0.25">
      <c r="A20" s="78" t="s">
        <v>130</v>
      </c>
      <c r="B20" s="71">
        <v>911</v>
      </c>
      <c r="C20" s="5" t="s">
        <v>13</v>
      </c>
      <c r="D20" s="5" t="s">
        <v>14</v>
      </c>
      <c r="E20" s="5" t="s">
        <v>30</v>
      </c>
      <c r="F20" s="5"/>
      <c r="G20" s="5"/>
      <c r="H20" s="5"/>
      <c r="I20" s="66"/>
      <c r="J20" s="99">
        <f>J21</f>
        <v>1287.1905100000001</v>
      </c>
      <c r="K20" s="99">
        <f>K21</f>
        <v>527.6</v>
      </c>
      <c r="L20" s="99">
        <f>L21</f>
        <v>527.6</v>
      </c>
    </row>
    <row r="21" spans="1:15" ht="18.600000000000001" customHeight="1" x14ac:dyDescent="0.25">
      <c r="A21" s="78" t="s">
        <v>131</v>
      </c>
      <c r="B21" s="71">
        <v>911</v>
      </c>
      <c r="C21" s="65" t="s">
        <v>13</v>
      </c>
      <c r="D21" s="65" t="s">
        <v>14</v>
      </c>
      <c r="E21" s="65" t="s">
        <v>30</v>
      </c>
      <c r="F21" s="65" t="s">
        <v>21</v>
      </c>
      <c r="G21" s="74"/>
      <c r="H21" s="74"/>
      <c r="I21" s="80"/>
      <c r="J21" s="99">
        <f>J23+J25+J30</f>
        <v>1287.1905100000001</v>
      </c>
      <c r="K21" s="99">
        <f t="shared" ref="K21:L21" si="4">K23+K25</f>
        <v>527.6</v>
      </c>
      <c r="L21" s="99">
        <f t="shared" si="4"/>
        <v>527.6</v>
      </c>
    </row>
    <row r="22" spans="1:15" x14ac:dyDescent="0.25">
      <c r="A22" s="100" t="s">
        <v>34</v>
      </c>
      <c r="B22" s="71">
        <v>911</v>
      </c>
      <c r="C22" s="65" t="s">
        <v>13</v>
      </c>
      <c r="D22" s="65" t="s">
        <v>14</v>
      </c>
      <c r="E22" s="65" t="s">
        <v>30</v>
      </c>
      <c r="F22" s="65" t="s">
        <v>21</v>
      </c>
      <c r="G22" s="65" t="s">
        <v>32</v>
      </c>
      <c r="H22" s="65" t="s">
        <v>35</v>
      </c>
      <c r="I22" s="80"/>
      <c r="J22" s="99">
        <f t="shared" ref="J22:L23" si="5">J23</f>
        <v>376.01600000000002</v>
      </c>
      <c r="K22" s="99">
        <f t="shared" si="5"/>
        <v>397.6</v>
      </c>
      <c r="L22" s="99">
        <f>L23</f>
        <v>397.6</v>
      </c>
    </row>
    <row r="23" spans="1:15" ht="51.75" customHeight="1" x14ac:dyDescent="0.25">
      <c r="A23" s="100" t="s">
        <v>96</v>
      </c>
      <c r="B23" s="71">
        <v>911</v>
      </c>
      <c r="C23" s="65" t="s">
        <v>13</v>
      </c>
      <c r="D23" s="65" t="s">
        <v>14</v>
      </c>
      <c r="E23" s="65" t="s">
        <v>30</v>
      </c>
      <c r="F23" s="65" t="s">
        <v>21</v>
      </c>
      <c r="G23" s="65" t="s">
        <v>32</v>
      </c>
      <c r="H23" s="65" t="s">
        <v>35</v>
      </c>
      <c r="I23" s="66" t="s">
        <v>98</v>
      </c>
      <c r="J23" s="99">
        <f t="shared" si="5"/>
        <v>376.01600000000002</v>
      </c>
      <c r="K23" s="99">
        <f t="shared" si="5"/>
        <v>397.6</v>
      </c>
      <c r="L23" s="99">
        <f t="shared" si="5"/>
        <v>397.6</v>
      </c>
    </row>
    <row r="24" spans="1:15" x14ac:dyDescent="0.25">
      <c r="A24" s="100" t="s">
        <v>97</v>
      </c>
      <c r="B24" s="71">
        <v>911</v>
      </c>
      <c r="C24" s="65" t="s">
        <v>13</v>
      </c>
      <c r="D24" s="65" t="s">
        <v>14</v>
      </c>
      <c r="E24" s="65" t="s">
        <v>30</v>
      </c>
      <c r="F24" s="65" t="s">
        <v>21</v>
      </c>
      <c r="G24" s="65" t="s">
        <v>32</v>
      </c>
      <c r="H24" s="65" t="s">
        <v>35</v>
      </c>
      <c r="I24" s="66" t="s">
        <v>99</v>
      </c>
      <c r="J24" s="99">
        <f>397.6-15.524-6.06</f>
        <v>376.01600000000002</v>
      </c>
      <c r="K24" s="99">
        <v>397.6</v>
      </c>
      <c r="L24" s="99">
        <v>397.6</v>
      </c>
      <c r="M24" s="236" t="s">
        <v>257</v>
      </c>
    </row>
    <row r="25" spans="1:15" ht="18" customHeight="1" x14ac:dyDescent="0.25">
      <c r="A25" s="70" t="s">
        <v>213</v>
      </c>
      <c r="B25" s="71">
        <v>911</v>
      </c>
      <c r="C25" s="65" t="s">
        <v>13</v>
      </c>
      <c r="D25" s="65" t="s">
        <v>14</v>
      </c>
      <c r="E25" s="65" t="s">
        <v>30</v>
      </c>
      <c r="F25" s="65" t="s">
        <v>21</v>
      </c>
      <c r="G25" s="65" t="s">
        <v>32</v>
      </c>
      <c r="H25" s="65" t="s">
        <v>36</v>
      </c>
      <c r="I25" s="66"/>
      <c r="J25" s="99">
        <f>J26+J28</f>
        <v>355.44750999999997</v>
      </c>
      <c r="K25" s="99">
        <f>K26+K28</f>
        <v>130</v>
      </c>
      <c r="L25" s="99">
        <f>L26+L28</f>
        <v>130</v>
      </c>
    </row>
    <row r="26" spans="1:15" ht="18" customHeight="1" x14ac:dyDescent="0.25">
      <c r="A26" s="70" t="s">
        <v>92</v>
      </c>
      <c r="B26" s="71">
        <v>911</v>
      </c>
      <c r="C26" s="65" t="s">
        <v>13</v>
      </c>
      <c r="D26" s="65" t="s">
        <v>14</v>
      </c>
      <c r="E26" s="65" t="s">
        <v>30</v>
      </c>
      <c r="F26" s="65" t="s">
        <v>21</v>
      </c>
      <c r="G26" s="65" t="s">
        <v>32</v>
      </c>
      <c r="H26" s="65" t="s">
        <v>36</v>
      </c>
      <c r="I26" s="66" t="s">
        <v>94</v>
      </c>
      <c r="J26" s="99">
        <f t="shared" ref="J26:L26" si="6">J27</f>
        <v>325.44750999999997</v>
      </c>
      <c r="K26" s="99">
        <f t="shared" si="6"/>
        <v>100</v>
      </c>
      <c r="L26" s="99">
        <f t="shared" si="6"/>
        <v>100</v>
      </c>
    </row>
    <row r="27" spans="1:15" ht="31.5" x14ac:dyDescent="0.25">
      <c r="A27" s="70" t="s">
        <v>93</v>
      </c>
      <c r="B27" s="71">
        <v>911</v>
      </c>
      <c r="C27" s="65" t="s">
        <v>13</v>
      </c>
      <c r="D27" s="65" t="s">
        <v>14</v>
      </c>
      <c r="E27" s="65" t="s">
        <v>30</v>
      </c>
      <c r="F27" s="65" t="s">
        <v>21</v>
      </c>
      <c r="G27" s="65" t="s">
        <v>32</v>
      </c>
      <c r="H27" s="65" t="s">
        <v>36</v>
      </c>
      <c r="I27" s="5" t="s">
        <v>95</v>
      </c>
      <c r="J27" s="99">
        <f>234+91.44751</f>
        <v>325.44750999999997</v>
      </c>
      <c r="K27" s="99">
        <v>100</v>
      </c>
      <c r="L27" s="99">
        <v>100</v>
      </c>
    </row>
    <row r="28" spans="1:15" s="20" customFormat="1" x14ac:dyDescent="0.25">
      <c r="A28" s="69" t="s">
        <v>100</v>
      </c>
      <c r="B28" s="71">
        <v>911</v>
      </c>
      <c r="C28" s="5" t="s">
        <v>13</v>
      </c>
      <c r="D28" s="5" t="s">
        <v>14</v>
      </c>
      <c r="E28" s="65" t="s">
        <v>30</v>
      </c>
      <c r="F28" s="65" t="s">
        <v>21</v>
      </c>
      <c r="G28" s="65" t="s">
        <v>32</v>
      </c>
      <c r="H28" s="65" t="s">
        <v>36</v>
      </c>
      <c r="I28" s="102" t="s">
        <v>101</v>
      </c>
      <c r="J28" s="25">
        <f>J29</f>
        <v>30</v>
      </c>
      <c r="K28" s="25">
        <f t="shared" ref="K28:L28" si="7">K29</f>
        <v>30</v>
      </c>
      <c r="L28" s="25">
        <f t="shared" si="7"/>
        <v>30</v>
      </c>
      <c r="M28" s="237"/>
      <c r="N28" s="237"/>
      <c r="O28" s="237"/>
    </row>
    <row r="29" spans="1:15" s="20" customFormat="1" ht="15" customHeight="1" x14ac:dyDescent="0.25">
      <c r="A29" s="69" t="s">
        <v>102</v>
      </c>
      <c r="B29" s="71">
        <v>911</v>
      </c>
      <c r="C29" s="5" t="s">
        <v>13</v>
      </c>
      <c r="D29" s="5" t="s">
        <v>14</v>
      </c>
      <c r="E29" s="5" t="s">
        <v>30</v>
      </c>
      <c r="F29" s="65" t="s">
        <v>21</v>
      </c>
      <c r="G29" s="65" t="s">
        <v>32</v>
      </c>
      <c r="H29" s="65" t="s">
        <v>36</v>
      </c>
      <c r="I29" s="102" t="s">
        <v>104</v>
      </c>
      <c r="J29" s="25">
        <v>30</v>
      </c>
      <c r="K29" s="25">
        <v>30</v>
      </c>
      <c r="L29" s="25">
        <v>30</v>
      </c>
      <c r="M29" s="237"/>
      <c r="N29" s="237"/>
      <c r="O29" s="237"/>
    </row>
    <row r="30" spans="1:15" s="20" customFormat="1" ht="42" customHeight="1" x14ac:dyDescent="0.25">
      <c r="A30" s="202" t="s">
        <v>187</v>
      </c>
      <c r="B30" s="71">
        <v>911</v>
      </c>
      <c r="C30" s="206" t="s">
        <v>13</v>
      </c>
      <c r="D30" s="206" t="s">
        <v>14</v>
      </c>
      <c r="E30" s="204" t="s">
        <v>30</v>
      </c>
      <c r="F30" s="203" t="s">
        <v>21</v>
      </c>
      <c r="G30" s="203" t="s">
        <v>32</v>
      </c>
      <c r="H30" s="203" t="s">
        <v>188</v>
      </c>
      <c r="I30" s="207"/>
      <c r="J30" s="25">
        <f>J31+J33</f>
        <v>555.72700000000009</v>
      </c>
      <c r="K30" s="25">
        <f t="shared" ref="K30:L31" si="8">K31</f>
        <v>0</v>
      </c>
      <c r="L30" s="25">
        <f t="shared" si="8"/>
        <v>0</v>
      </c>
      <c r="M30" s="237"/>
      <c r="N30" s="237"/>
      <c r="O30" s="237"/>
    </row>
    <row r="31" spans="1:15" s="20" customFormat="1" ht="57" customHeight="1" x14ac:dyDescent="0.25">
      <c r="A31" s="205" t="s">
        <v>96</v>
      </c>
      <c r="B31" s="71">
        <v>911</v>
      </c>
      <c r="C31" s="206" t="s">
        <v>13</v>
      </c>
      <c r="D31" s="206" t="s">
        <v>14</v>
      </c>
      <c r="E31" s="204" t="s">
        <v>30</v>
      </c>
      <c r="F31" s="203" t="s">
        <v>21</v>
      </c>
      <c r="G31" s="203" t="s">
        <v>32</v>
      </c>
      <c r="H31" s="203" t="s">
        <v>188</v>
      </c>
      <c r="I31" s="207" t="s">
        <v>98</v>
      </c>
      <c r="J31" s="25">
        <f>J32</f>
        <v>448.66700000000003</v>
      </c>
      <c r="K31" s="25">
        <f t="shared" si="8"/>
        <v>0</v>
      </c>
      <c r="L31" s="25">
        <f t="shared" si="8"/>
        <v>0</v>
      </c>
      <c r="M31" s="237"/>
      <c r="N31" s="237"/>
      <c r="O31" s="237"/>
    </row>
    <row r="32" spans="1:15" s="20" customFormat="1" ht="38.25" customHeight="1" x14ac:dyDescent="0.25">
      <c r="A32" s="205" t="s">
        <v>97</v>
      </c>
      <c r="B32" s="71">
        <v>911</v>
      </c>
      <c r="C32" s="206" t="s">
        <v>13</v>
      </c>
      <c r="D32" s="206" t="s">
        <v>14</v>
      </c>
      <c r="E32" s="204" t="s">
        <v>30</v>
      </c>
      <c r="F32" s="203" t="s">
        <v>21</v>
      </c>
      <c r="G32" s="203" t="s">
        <v>32</v>
      </c>
      <c r="H32" s="203" t="s">
        <v>188</v>
      </c>
      <c r="I32" s="207" t="s">
        <v>99</v>
      </c>
      <c r="J32" s="25">
        <f>246.667+202</f>
        <v>448.66700000000003</v>
      </c>
      <c r="K32" s="25">
        <v>0</v>
      </c>
      <c r="L32" s="25">
        <v>0</v>
      </c>
      <c r="M32" s="237" t="s">
        <v>259</v>
      </c>
      <c r="N32" s="237"/>
      <c r="O32" s="237"/>
    </row>
    <row r="33" spans="1:15" s="20" customFormat="1" ht="19.5" customHeight="1" x14ac:dyDescent="0.25">
      <c r="A33" s="70" t="s">
        <v>92</v>
      </c>
      <c r="B33" s="71">
        <v>911</v>
      </c>
      <c r="C33" s="206" t="s">
        <v>13</v>
      </c>
      <c r="D33" s="206" t="s">
        <v>14</v>
      </c>
      <c r="E33" s="204" t="s">
        <v>30</v>
      </c>
      <c r="F33" s="203" t="s">
        <v>21</v>
      </c>
      <c r="G33" s="203" t="s">
        <v>32</v>
      </c>
      <c r="H33" s="203" t="s">
        <v>188</v>
      </c>
      <c r="I33" s="207" t="s">
        <v>94</v>
      </c>
      <c r="J33" s="25">
        <f>J34</f>
        <v>107.06</v>
      </c>
      <c r="K33" s="25">
        <v>0</v>
      </c>
      <c r="L33" s="25">
        <v>0</v>
      </c>
      <c r="M33" s="237"/>
      <c r="N33" s="237"/>
      <c r="O33" s="237"/>
    </row>
    <row r="34" spans="1:15" s="20" customFormat="1" ht="35.25" customHeight="1" x14ac:dyDescent="0.25">
      <c r="A34" s="70" t="s">
        <v>93</v>
      </c>
      <c r="B34" s="71">
        <v>911</v>
      </c>
      <c r="C34" s="206" t="s">
        <v>13</v>
      </c>
      <c r="D34" s="206" t="s">
        <v>14</v>
      </c>
      <c r="E34" s="204" t="s">
        <v>30</v>
      </c>
      <c r="F34" s="203" t="s">
        <v>21</v>
      </c>
      <c r="G34" s="203" t="s">
        <v>32</v>
      </c>
      <c r="H34" s="203" t="s">
        <v>188</v>
      </c>
      <c r="I34" s="207" t="s">
        <v>95</v>
      </c>
      <c r="J34" s="25">
        <v>107.06</v>
      </c>
      <c r="K34" s="25">
        <v>0</v>
      </c>
      <c r="L34" s="25">
        <v>0</v>
      </c>
      <c r="M34" s="237" t="s">
        <v>260</v>
      </c>
      <c r="N34" s="237"/>
      <c r="O34" s="237"/>
    </row>
    <row r="35" spans="1:15" s="12" customFormat="1" ht="36.75" customHeight="1" x14ac:dyDescent="0.25">
      <c r="A35" s="78" t="s">
        <v>159</v>
      </c>
      <c r="B35" s="71">
        <v>911</v>
      </c>
      <c r="C35" s="5" t="s">
        <v>13</v>
      </c>
      <c r="D35" s="5" t="s">
        <v>14</v>
      </c>
      <c r="E35" s="66">
        <v>89</v>
      </c>
      <c r="F35" s="65"/>
      <c r="G35" s="65"/>
      <c r="H35" s="65"/>
      <c r="I35" s="103"/>
      <c r="J35" s="99">
        <f>J36</f>
        <v>0.4</v>
      </c>
      <c r="K35" s="99">
        <f t="shared" ref="K35:L38" si="9">K36</f>
        <v>0.4</v>
      </c>
      <c r="L35" s="99">
        <f t="shared" si="9"/>
        <v>0.4</v>
      </c>
      <c r="M35" s="234"/>
      <c r="N35" s="234"/>
      <c r="O35" s="234"/>
    </row>
    <row r="36" spans="1:15" s="12" customFormat="1" ht="47.25" x14ac:dyDescent="0.25">
      <c r="A36" s="78" t="s">
        <v>160</v>
      </c>
      <c r="B36" s="71">
        <v>911</v>
      </c>
      <c r="C36" s="5" t="s">
        <v>13</v>
      </c>
      <c r="D36" s="5" t="s">
        <v>14</v>
      </c>
      <c r="E36" s="66">
        <v>89</v>
      </c>
      <c r="F36" s="65" t="s">
        <v>20</v>
      </c>
      <c r="G36" s="65"/>
      <c r="H36" s="65"/>
      <c r="I36" s="103"/>
      <c r="J36" s="99">
        <f>J37</f>
        <v>0.4</v>
      </c>
      <c r="K36" s="99">
        <f t="shared" si="9"/>
        <v>0.4</v>
      </c>
      <c r="L36" s="99">
        <f t="shared" si="9"/>
        <v>0.4</v>
      </c>
      <c r="M36" s="234"/>
      <c r="N36" s="234"/>
      <c r="O36" s="234"/>
    </row>
    <row r="37" spans="1:15" s="12" customFormat="1" ht="70.5" customHeight="1" x14ac:dyDescent="0.25">
      <c r="A37" s="104" t="s">
        <v>129</v>
      </c>
      <c r="B37" s="71">
        <v>911</v>
      </c>
      <c r="C37" s="5" t="s">
        <v>13</v>
      </c>
      <c r="D37" s="5" t="s">
        <v>14</v>
      </c>
      <c r="E37" s="66">
        <v>89</v>
      </c>
      <c r="F37" s="65" t="s">
        <v>20</v>
      </c>
      <c r="G37" s="65" t="s">
        <v>32</v>
      </c>
      <c r="H37" s="65" t="s">
        <v>38</v>
      </c>
      <c r="I37" s="103"/>
      <c r="J37" s="99">
        <f>J38</f>
        <v>0.4</v>
      </c>
      <c r="K37" s="99">
        <f t="shared" si="9"/>
        <v>0.4</v>
      </c>
      <c r="L37" s="99">
        <f t="shared" si="9"/>
        <v>0.4</v>
      </c>
      <c r="M37" s="234"/>
      <c r="N37" s="234"/>
      <c r="O37" s="234"/>
    </row>
    <row r="38" spans="1:15" s="12" customFormat="1" ht="18" customHeight="1" x14ac:dyDescent="0.25">
      <c r="A38" s="70" t="s">
        <v>92</v>
      </c>
      <c r="B38" s="71">
        <v>911</v>
      </c>
      <c r="C38" s="5" t="s">
        <v>13</v>
      </c>
      <c r="D38" s="5" t="s">
        <v>14</v>
      </c>
      <c r="E38" s="66" t="s">
        <v>43</v>
      </c>
      <c r="F38" s="65" t="s">
        <v>20</v>
      </c>
      <c r="G38" s="65" t="s">
        <v>32</v>
      </c>
      <c r="H38" s="65" t="s">
        <v>38</v>
      </c>
      <c r="I38" s="103" t="s">
        <v>94</v>
      </c>
      <c r="J38" s="99">
        <f>J39</f>
        <v>0.4</v>
      </c>
      <c r="K38" s="99">
        <f t="shared" si="9"/>
        <v>0.4</v>
      </c>
      <c r="L38" s="99">
        <f t="shared" si="9"/>
        <v>0.4</v>
      </c>
      <c r="M38" s="234"/>
      <c r="N38" s="234"/>
      <c r="O38" s="234"/>
    </row>
    <row r="39" spans="1:15" s="12" customFormat="1" ht="35.25" customHeight="1" x14ac:dyDescent="0.25">
      <c r="A39" s="70" t="s">
        <v>93</v>
      </c>
      <c r="B39" s="71">
        <v>911</v>
      </c>
      <c r="C39" s="5" t="s">
        <v>13</v>
      </c>
      <c r="D39" s="5" t="s">
        <v>14</v>
      </c>
      <c r="E39" s="66" t="s">
        <v>43</v>
      </c>
      <c r="F39" s="65" t="s">
        <v>20</v>
      </c>
      <c r="G39" s="65" t="s">
        <v>32</v>
      </c>
      <c r="H39" s="65" t="s">
        <v>38</v>
      </c>
      <c r="I39" s="103" t="s">
        <v>95</v>
      </c>
      <c r="J39" s="99">
        <v>0.4</v>
      </c>
      <c r="K39" s="99">
        <v>0.4</v>
      </c>
      <c r="L39" s="99">
        <v>0.4</v>
      </c>
      <c r="M39" s="234"/>
      <c r="N39" s="234"/>
      <c r="O39" s="234"/>
    </row>
    <row r="40" spans="1:15" x14ac:dyDescent="0.25">
      <c r="A40" s="85" t="s">
        <v>39</v>
      </c>
      <c r="B40" s="71">
        <v>911</v>
      </c>
      <c r="C40" s="88" t="s">
        <v>13</v>
      </c>
      <c r="D40" s="88" t="s">
        <v>40</v>
      </c>
      <c r="E40" s="88"/>
      <c r="F40" s="75"/>
      <c r="G40" s="75"/>
      <c r="H40" s="89"/>
      <c r="I40" s="89"/>
      <c r="J40" s="98">
        <f>J41</f>
        <v>5</v>
      </c>
      <c r="K40" s="98">
        <f t="shared" ref="K40:L44" si="10">K41</f>
        <v>5</v>
      </c>
      <c r="L40" s="98">
        <f t="shared" si="10"/>
        <v>5</v>
      </c>
    </row>
    <row r="41" spans="1:15" ht="36.75" customHeight="1" x14ac:dyDescent="0.25">
      <c r="A41" s="112" t="s">
        <v>159</v>
      </c>
      <c r="B41" s="71">
        <v>911</v>
      </c>
      <c r="C41" s="65" t="s">
        <v>13</v>
      </c>
      <c r="D41" s="65" t="s">
        <v>40</v>
      </c>
      <c r="E41" s="66">
        <v>89</v>
      </c>
      <c r="F41" s="65"/>
      <c r="G41" s="65"/>
      <c r="H41" s="90"/>
      <c r="I41" s="90"/>
      <c r="J41" s="99">
        <f>J42</f>
        <v>5</v>
      </c>
      <c r="K41" s="99">
        <f t="shared" si="10"/>
        <v>5</v>
      </c>
      <c r="L41" s="99">
        <f t="shared" si="10"/>
        <v>5</v>
      </c>
    </row>
    <row r="42" spans="1:15" ht="47.25" x14ac:dyDescent="0.25">
      <c r="A42" s="113" t="s">
        <v>160</v>
      </c>
      <c r="B42" s="71">
        <v>911</v>
      </c>
      <c r="C42" s="65" t="s">
        <v>13</v>
      </c>
      <c r="D42" s="65" t="s">
        <v>40</v>
      </c>
      <c r="E42" s="66">
        <v>89</v>
      </c>
      <c r="F42" s="65" t="s">
        <v>20</v>
      </c>
      <c r="G42" s="65"/>
      <c r="H42" s="90"/>
      <c r="I42" s="90"/>
      <c r="J42" s="99">
        <f>J43</f>
        <v>5</v>
      </c>
      <c r="K42" s="99">
        <f t="shared" si="10"/>
        <v>5</v>
      </c>
      <c r="L42" s="99">
        <f t="shared" si="10"/>
        <v>5</v>
      </c>
    </row>
    <row r="43" spans="1:15" ht="31.5" x14ac:dyDescent="0.25">
      <c r="A43" s="70" t="s">
        <v>161</v>
      </c>
      <c r="B43" s="71">
        <v>911</v>
      </c>
      <c r="C43" s="65" t="s">
        <v>13</v>
      </c>
      <c r="D43" s="65" t="s">
        <v>40</v>
      </c>
      <c r="E43" s="66">
        <v>89</v>
      </c>
      <c r="F43" s="65" t="s">
        <v>20</v>
      </c>
      <c r="G43" s="65" t="s">
        <v>32</v>
      </c>
      <c r="H43" s="65" t="s">
        <v>41</v>
      </c>
      <c r="I43" s="90"/>
      <c r="J43" s="99">
        <f>J44</f>
        <v>5</v>
      </c>
      <c r="K43" s="99">
        <f t="shared" si="10"/>
        <v>5</v>
      </c>
      <c r="L43" s="99">
        <f t="shared" si="10"/>
        <v>5</v>
      </c>
    </row>
    <row r="44" spans="1:15" x14ac:dyDescent="0.25">
      <c r="A44" s="69" t="s">
        <v>100</v>
      </c>
      <c r="B44" s="71">
        <v>911</v>
      </c>
      <c r="C44" s="65" t="s">
        <v>13</v>
      </c>
      <c r="D44" s="65" t="s">
        <v>40</v>
      </c>
      <c r="E44" s="66">
        <v>89</v>
      </c>
      <c r="F44" s="65" t="s">
        <v>20</v>
      </c>
      <c r="G44" s="65" t="s">
        <v>32</v>
      </c>
      <c r="H44" s="65" t="s">
        <v>41</v>
      </c>
      <c r="I44" s="90" t="s">
        <v>101</v>
      </c>
      <c r="J44" s="99">
        <f>J45</f>
        <v>5</v>
      </c>
      <c r="K44" s="99">
        <f t="shared" si="10"/>
        <v>5</v>
      </c>
      <c r="L44" s="99">
        <f t="shared" si="10"/>
        <v>5</v>
      </c>
    </row>
    <row r="45" spans="1:15" ht="17.25" customHeight="1" x14ac:dyDescent="0.25">
      <c r="A45" s="70" t="s">
        <v>42</v>
      </c>
      <c r="B45" s="71">
        <v>911</v>
      </c>
      <c r="C45" s="65" t="s">
        <v>13</v>
      </c>
      <c r="D45" s="65" t="s">
        <v>40</v>
      </c>
      <c r="E45" s="65" t="s">
        <v>43</v>
      </c>
      <c r="F45" s="65" t="s">
        <v>20</v>
      </c>
      <c r="G45" s="65" t="s">
        <v>32</v>
      </c>
      <c r="H45" s="65" t="s">
        <v>41</v>
      </c>
      <c r="I45" s="90" t="s">
        <v>44</v>
      </c>
      <c r="J45" s="99">
        <v>5</v>
      </c>
      <c r="K45" s="99">
        <v>5</v>
      </c>
      <c r="L45" s="99">
        <v>5</v>
      </c>
    </row>
    <row r="46" spans="1:15" ht="15.75" customHeight="1" x14ac:dyDescent="0.25">
      <c r="A46" s="70" t="s">
        <v>189</v>
      </c>
      <c r="B46" s="71">
        <v>911</v>
      </c>
      <c r="C46" s="208" t="s">
        <v>13</v>
      </c>
      <c r="D46" s="88" t="s">
        <v>28</v>
      </c>
      <c r="E46" s="90"/>
      <c r="F46" s="65"/>
      <c r="G46" s="65"/>
      <c r="H46" s="65"/>
      <c r="I46" s="84"/>
      <c r="J46" s="98">
        <f>J51+J47</f>
        <v>0.5</v>
      </c>
      <c r="K46" s="98">
        <f t="shared" ref="K46:L46" si="11">K51+K47</f>
        <v>0.5</v>
      </c>
      <c r="L46" s="98">
        <f t="shared" si="11"/>
        <v>0</v>
      </c>
    </row>
    <row r="47" spans="1:15" ht="48.75" hidden="1" customHeight="1" x14ac:dyDescent="0.25">
      <c r="A47" s="70" t="s">
        <v>202</v>
      </c>
      <c r="B47" s="71">
        <v>911</v>
      </c>
      <c r="C47" s="65" t="s">
        <v>13</v>
      </c>
      <c r="D47" s="65" t="s">
        <v>28</v>
      </c>
      <c r="E47" s="90" t="s">
        <v>40</v>
      </c>
      <c r="F47" s="65"/>
      <c r="G47" s="65"/>
      <c r="H47" s="65"/>
      <c r="I47" s="84"/>
      <c r="J47" s="99">
        <f>J48</f>
        <v>0</v>
      </c>
      <c r="K47" s="99">
        <f t="shared" ref="K47:L49" si="12">K48</f>
        <v>0</v>
      </c>
      <c r="L47" s="99">
        <f t="shared" si="12"/>
        <v>0</v>
      </c>
    </row>
    <row r="48" spans="1:15" ht="17.25" hidden="1" customHeight="1" x14ac:dyDescent="0.25">
      <c r="A48" s="70" t="s">
        <v>200</v>
      </c>
      <c r="B48" s="71">
        <v>911</v>
      </c>
      <c r="C48" s="65" t="s">
        <v>13</v>
      </c>
      <c r="D48" s="65" t="s">
        <v>28</v>
      </c>
      <c r="E48" s="90" t="s">
        <v>40</v>
      </c>
      <c r="F48" s="65" t="s">
        <v>167</v>
      </c>
      <c r="G48" s="65" t="s">
        <v>32</v>
      </c>
      <c r="H48" s="65" t="s">
        <v>201</v>
      </c>
      <c r="I48" s="84"/>
      <c r="J48" s="99">
        <f>J49</f>
        <v>0</v>
      </c>
      <c r="K48" s="99">
        <f t="shared" si="12"/>
        <v>0</v>
      </c>
      <c r="L48" s="99">
        <f t="shared" si="12"/>
        <v>0</v>
      </c>
    </row>
    <row r="49" spans="1:13" ht="26.25" hidden="1" customHeight="1" x14ac:dyDescent="0.25">
      <c r="A49" s="70" t="s">
        <v>92</v>
      </c>
      <c r="B49" s="71">
        <v>911</v>
      </c>
      <c r="C49" s="65" t="s">
        <v>13</v>
      </c>
      <c r="D49" s="65" t="s">
        <v>28</v>
      </c>
      <c r="E49" s="90" t="s">
        <v>40</v>
      </c>
      <c r="F49" s="65" t="s">
        <v>167</v>
      </c>
      <c r="G49" s="65" t="s">
        <v>32</v>
      </c>
      <c r="H49" s="65" t="s">
        <v>201</v>
      </c>
      <c r="I49" s="84" t="s">
        <v>94</v>
      </c>
      <c r="J49" s="99">
        <f>J50</f>
        <v>0</v>
      </c>
      <c r="K49" s="99">
        <f t="shared" si="12"/>
        <v>0</v>
      </c>
      <c r="L49" s="99">
        <f t="shared" si="12"/>
        <v>0</v>
      </c>
    </row>
    <row r="50" spans="1:13" ht="34.5" hidden="1" customHeight="1" x14ac:dyDescent="0.25">
      <c r="A50" s="70" t="s">
        <v>93</v>
      </c>
      <c r="B50" s="71">
        <v>911</v>
      </c>
      <c r="C50" s="65" t="s">
        <v>13</v>
      </c>
      <c r="D50" s="65" t="s">
        <v>28</v>
      </c>
      <c r="E50" s="90" t="s">
        <v>40</v>
      </c>
      <c r="F50" s="65" t="s">
        <v>167</v>
      </c>
      <c r="G50" s="65" t="s">
        <v>32</v>
      </c>
      <c r="H50" s="65" t="s">
        <v>201</v>
      </c>
      <c r="I50" s="84" t="s">
        <v>95</v>
      </c>
      <c r="J50" s="99">
        <v>0</v>
      </c>
      <c r="K50" s="99">
        <v>0</v>
      </c>
      <c r="L50" s="99">
        <v>0</v>
      </c>
    </row>
    <row r="51" spans="1:13" ht="33.75" customHeight="1" x14ac:dyDescent="0.25">
      <c r="A51" s="70" t="s">
        <v>226</v>
      </c>
      <c r="B51" s="71">
        <v>911</v>
      </c>
      <c r="C51" s="5" t="s">
        <v>13</v>
      </c>
      <c r="D51" s="5" t="s">
        <v>28</v>
      </c>
      <c r="E51" s="5" t="s">
        <v>193</v>
      </c>
      <c r="F51" s="65"/>
      <c r="G51" s="65"/>
      <c r="H51" s="65"/>
      <c r="I51" s="84"/>
      <c r="J51" s="99">
        <f>J52</f>
        <v>0.5</v>
      </c>
      <c r="K51" s="99">
        <f t="shared" ref="K51:L53" si="13">K52</f>
        <v>0.5</v>
      </c>
      <c r="L51" s="99">
        <f t="shared" si="13"/>
        <v>0</v>
      </c>
    </row>
    <row r="52" spans="1:13" ht="33" customHeight="1" x14ac:dyDescent="0.25">
      <c r="A52" s="70" t="s">
        <v>194</v>
      </c>
      <c r="B52" s="71">
        <v>911</v>
      </c>
      <c r="C52" s="5" t="s">
        <v>13</v>
      </c>
      <c r="D52" s="5" t="s">
        <v>28</v>
      </c>
      <c r="E52" s="5" t="s">
        <v>193</v>
      </c>
      <c r="F52" s="65" t="s">
        <v>167</v>
      </c>
      <c r="G52" s="65" t="s">
        <v>167</v>
      </c>
      <c r="H52" s="65" t="s">
        <v>195</v>
      </c>
      <c r="I52" s="84"/>
      <c r="J52" s="99">
        <f>J53</f>
        <v>0.5</v>
      </c>
      <c r="K52" s="99">
        <f t="shared" si="13"/>
        <v>0.5</v>
      </c>
      <c r="L52" s="99">
        <f t="shared" si="13"/>
        <v>0</v>
      </c>
    </row>
    <row r="53" spans="1:13" ht="25.5" customHeight="1" x14ac:dyDescent="0.25">
      <c r="A53" s="70" t="s">
        <v>92</v>
      </c>
      <c r="B53" s="71">
        <v>911</v>
      </c>
      <c r="C53" s="5" t="s">
        <v>13</v>
      </c>
      <c r="D53" s="5" t="s">
        <v>28</v>
      </c>
      <c r="E53" s="5" t="s">
        <v>193</v>
      </c>
      <c r="F53" s="5" t="s">
        <v>167</v>
      </c>
      <c r="G53" s="5" t="s">
        <v>32</v>
      </c>
      <c r="H53" s="5" t="s">
        <v>195</v>
      </c>
      <c r="I53" s="5" t="s">
        <v>94</v>
      </c>
      <c r="J53" s="99">
        <f>J54</f>
        <v>0.5</v>
      </c>
      <c r="K53" s="99">
        <f t="shared" si="13"/>
        <v>0.5</v>
      </c>
      <c r="L53" s="99">
        <f t="shared" si="13"/>
        <v>0</v>
      </c>
    </row>
    <row r="54" spans="1:13" ht="35.25" customHeight="1" x14ac:dyDescent="0.25">
      <c r="A54" s="70" t="s">
        <v>93</v>
      </c>
      <c r="B54" s="71">
        <v>911</v>
      </c>
      <c r="C54" s="5" t="s">
        <v>13</v>
      </c>
      <c r="D54" s="5" t="s">
        <v>28</v>
      </c>
      <c r="E54" s="5" t="s">
        <v>193</v>
      </c>
      <c r="F54" s="5" t="s">
        <v>167</v>
      </c>
      <c r="G54" s="5" t="s">
        <v>32</v>
      </c>
      <c r="H54" s="5" t="s">
        <v>195</v>
      </c>
      <c r="I54" s="5" t="s">
        <v>95</v>
      </c>
      <c r="J54" s="99">
        <v>0.5</v>
      </c>
      <c r="K54" s="99">
        <v>0.5</v>
      </c>
      <c r="L54" s="99">
        <v>0</v>
      </c>
    </row>
    <row r="55" spans="1:13" ht="18" customHeight="1" x14ac:dyDescent="0.25">
      <c r="A55" s="85" t="s">
        <v>45</v>
      </c>
      <c r="B55" s="71">
        <v>911</v>
      </c>
      <c r="C55" s="88" t="s">
        <v>24</v>
      </c>
      <c r="D55" s="88"/>
      <c r="E55" s="89"/>
      <c r="F55" s="88"/>
      <c r="G55" s="88"/>
      <c r="H55" s="88"/>
      <c r="I55" s="87"/>
      <c r="J55" s="98">
        <f>J56</f>
        <v>160.1</v>
      </c>
      <c r="K55" s="98">
        <f>K56</f>
        <v>173.9</v>
      </c>
      <c r="L55" s="98">
        <f>L56</f>
        <v>180.2</v>
      </c>
    </row>
    <row r="56" spans="1:13" ht="20.25" customHeight="1" x14ac:dyDescent="0.25">
      <c r="A56" s="73" t="s">
        <v>46</v>
      </c>
      <c r="B56" s="71">
        <v>911</v>
      </c>
      <c r="C56" s="107" t="s">
        <v>24</v>
      </c>
      <c r="D56" s="107" t="s">
        <v>25</v>
      </c>
      <c r="E56" s="80"/>
      <c r="F56" s="74"/>
      <c r="G56" s="74"/>
      <c r="H56" s="74"/>
      <c r="I56" s="81"/>
      <c r="J56" s="98">
        <f>J59</f>
        <v>160.1</v>
      </c>
      <c r="K56" s="98">
        <f>K59</f>
        <v>173.9</v>
      </c>
      <c r="L56" s="98">
        <f>L59</f>
        <v>180.2</v>
      </c>
    </row>
    <row r="57" spans="1:13" ht="35.25" customHeight="1" x14ac:dyDescent="0.25">
      <c r="A57" s="112" t="s">
        <v>159</v>
      </c>
      <c r="B57" s="71">
        <v>911</v>
      </c>
      <c r="C57" s="102" t="s">
        <v>24</v>
      </c>
      <c r="D57" s="102" t="s">
        <v>25</v>
      </c>
      <c r="E57" s="5">
        <v>89</v>
      </c>
      <c r="F57" s="5"/>
      <c r="G57" s="5"/>
      <c r="H57" s="5"/>
      <c r="I57" s="64"/>
      <c r="J57" s="99">
        <f t="shared" ref="J57:L58" si="14">J58</f>
        <v>160.1</v>
      </c>
      <c r="K57" s="99">
        <f t="shared" si="14"/>
        <v>173.9</v>
      </c>
      <c r="L57" s="99">
        <f t="shared" si="14"/>
        <v>180.2</v>
      </c>
    </row>
    <row r="58" spans="1:13" ht="35.25" customHeight="1" x14ac:dyDescent="0.25">
      <c r="A58" s="113" t="s">
        <v>160</v>
      </c>
      <c r="B58" s="71">
        <v>911</v>
      </c>
      <c r="C58" s="102" t="s">
        <v>24</v>
      </c>
      <c r="D58" s="102" t="s">
        <v>25</v>
      </c>
      <c r="E58" s="5">
        <v>89</v>
      </c>
      <c r="F58" s="5">
        <v>1</v>
      </c>
      <c r="G58" s="5"/>
      <c r="H58" s="5"/>
      <c r="I58" s="64"/>
      <c r="J58" s="99">
        <f t="shared" si="14"/>
        <v>160.1</v>
      </c>
      <c r="K58" s="99">
        <f t="shared" si="14"/>
        <v>173.9</v>
      </c>
      <c r="L58" s="99">
        <f t="shared" si="14"/>
        <v>180.2</v>
      </c>
    </row>
    <row r="59" spans="1:13" ht="36" customHeight="1" x14ac:dyDescent="0.25">
      <c r="A59" s="108" t="s">
        <v>166</v>
      </c>
      <c r="B59" s="71">
        <v>911</v>
      </c>
      <c r="C59" s="102" t="s">
        <v>24</v>
      </c>
      <c r="D59" s="102" t="s">
        <v>25</v>
      </c>
      <c r="E59" s="109">
        <v>89</v>
      </c>
      <c r="F59" s="5">
        <v>1</v>
      </c>
      <c r="G59" s="5" t="s">
        <v>32</v>
      </c>
      <c r="H59" s="5">
        <v>51180</v>
      </c>
      <c r="I59" s="64"/>
      <c r="J59" s="23">
        <f>J60+J62</f>
        <v>160.1</v>
      </c>
      <c r="K59" s="23">
        <f>K60+K62</f>
        <v>173.9</v>
      </c>
      <c r="L59" s="23">
        <f>L60+L62</f>
        <v>180.2</v>
      </c>
    </row>
    <row r="60" spans="1:13" ht="53.25" customHeight="1" x14ac:dyDescent="0.25">
      <c r="A60" s="100" t="s">
        <v>96</v>
      </c>
      <c r="B60" s="71">
        <v>911</v>
      </c>
      <c r="C60" s="102" t="s">
        <v>24</v>
      </c>
      <c r="D60" s="102" t="s">
        <v>25</v>
      </c>
      <c r="E60" s="109">
        <v>89</v>
      </c>
      <c r="F60" s="5">
        <v>1</v>
      </c>
      <c r="G60" s="5" t="s">
        <v>32</v>
      </c>
      <c r="H60" s="5" t="s">
        <v>47</v>
      </c>
      <c r="I60" s="64" t="s">
        <v>98</v>
      </c>
      <c r="J60" s="23">
        <f>J61</f>
        <v>146.1</v>
      </c>
      <c r="K60" s="23">
        <f>K61</f>
        <v>145</v>
      </c>
      <c r="L60" s="23">
        <f>L61</f>
        <v>145</v>
      </c>
    </row>
    <row r="61" spans="1:13" ht="24" customHeight="1" x14ac:dyDescent="0.25">
      <c r="A61" s="100" t="s">
        <v>97</v>
      </c>
      <c r="B61" s="71">
        <v>911</v>
      </c>
      <c r="C61" s="102" t="s">
        <v>24</v>
      </c>
      <c r="D61" s="102" t="s">
        <v>25</v>
      </c>
      <c r="E61" s="109">
        <v>89</v>
      </c>
      <c r="F61" s="5">
        <v>1</v>
      </c>
      <c r="G61" s="5" t="s">
        <v>32</v>
      </c>
      <c r="H61" s="5" t="s">
        <v>47</v>
      </c>
      <c r="I61" s="64" t="s">
        <v>99</v>
      </c>
      <c r="J61" s="23">
        <f>145+1.1</f>
        <v>146.1</v>
      </c>
      <c r="K61" s="23">
        <v>145</v>
      </c>
      <c r="L61" s="23">
        <v>145</v>
      </c>
      <c r="M61" s="236" t="s">
        <v>254</v>
      </c>
    </row>
    <row r="62" spans="1:13" ht="21" customHeight="1" x14ac:dyDescent="0.25">
      <c r="A62" s="70" t="s">
        <v>92</v>
      </c>
      <c r="B62" s="71">
        <v>911</v>
      </c>
      <c r="C62" s="102" t="s">
        <v>24</v>
      </c>
      <c r="D62" s="102" t="s">
        <v>25</v>
      </c>
      <c r="E62" s="109">
        <v>89</v>
      </c>
      <c r="F62" s="5">
        <v>1</v>
      </c>
      <c r="G62" s="5" t="s">
        <v>32</v>
      </c>
      <c r="H62" s="5">
        <v>51180</v>
      </c>
      <c r="I62" s="64" t="s">
        <v>94</v>
      </c>
      <c r="J62" s="23">
        <f t="shared" ref="J62:L62" si="15">J63</f>
        <v>14</v>
      </c>
      <c r="K62" s="23">
        <f t="shared" si="15"/>
        <v>28.9</v>
      </c>
      <c r="L62" s="23">
        <f t="shared" si="15"/>
        <v>35.200000000000003</v>
      </c>
    </row>
    <row r="63" spans="1:13" ht="21.75" customHeight="1" x14ac:dyDescent="0.25">
      <c r="A63" s="70" t="s">
        <v>93</v>
      </c>
      <c r="B63" s="71">
        <v>911</v>
      </c>
      <c r="C63" s="102" t="s">
        <v>24</v>
      </c>
      <c r="D63" s="102" t="s">
        <v>25</v>
      </c>
      <c r="E63" s="109">
        <v>89</v>
      </c>
      <c r="F63" s="5">
        <v>1</v>
      </c>
      <c r="G63" s="5" t="s">
        <v>32</v>
      </c>
      <c r="H63" s="5">
        <v>51180</v>
      </c>
      <c r="I63" s="64" t="s">
        <v>95</v>
      </c>
      <c r="J63" s="23">
        <v>14</v>
      </c>
      <c r="K63" s="23">
        <v>28.9</v>
      </c>
      <c r="L63" s="23">
        <v>35.200000000000003</v>
      </c>
    </row>
    <row r="64" spans="1:13" ht="21.75" customHeight="1" x14ac:dyDescent="0.25">
      <c r="A64" s="85" t="s">
        <v>238</v>
      </c>
      <c r="B64" s="71">
        <v>911</v>
      </c>
      <c r="C64" s="107" t="s">
        <v>25</v>
      </c>
      <c r="D64" s="107"/>
      <c r="E64" s="251"/>
      <c r="F64" s="74"/>
      <c r="G64" s="74"/>
      <c r="H64" s="74"/>
      <c r="I64" s="64"/>
      <c r="J64" s="105">
        <f>J65</f>
        <v>37.5</v>
      </c>
      <c r="K64" s="105">
        <f t="shared" ref="K64:L68" si="16">K65</f>
        <v>0</v>
      </c>
      <c r="L64" s="105">
        <f t="shared" si="16"/>
        <v>0</v>
      </c>
    </row>
    <row r="65" spans="1:12" ht="38.25" customHeight="1" x14ac:dyDescent="0.25">
      <c r="A65" s="85" t="s">
        <v>239</v>
      </c>
      <c r="B65" s="71">
        <v>911</v>
      </c>
      <c r="C65" s="107" t="s">
        <v>25</v>
      </c>
      <c r="D65" s="107" t="s">
        <v>27</v>
      </c>
      <c r="E65" s="107"/>
      <c r="F65" s="74"/>
      <c r="G65" s="74"/>
      <c r="H65" s="5"/>
      <c r="I65" s="64"/>
      <c r="J65" s="105">
        <f>J66</f>
        <v>37.5</v>
      </c>
      <c r="K65" s="105">
        <f t="shared" si="16"/>
        <v>0</v>
      </c>
      <c r="L65" s="105">
        <f t="shared" si="16"/>
        <v>0</v>
      </c>
    </row>
    <row r="66" spans="1:12" ht="42.75" customHeight="1" x14ac:dyDescent="0.25">
      <c r="A66" s="70" t="s">
        <v>243</v>
      </c>
      <c r="B66" s="71">
        <v>911</v>
      </c>
      <c r="C66" s="102" t="s">
        <v>25</v>
      </c>
      <c r="D66" s="102" t="s">
        <v>27</v>
      </c>
      <c r="E66" s="102" t="s">
        <v>240</v>
      </c>
      <c r="F66" s="5"/>
      <c r="G66" s="5"/>
      <c r="H66" s="5"/>
      <c r="I66" s="64"/>
      <c r="J66" s="23">
        <f>J67</f>
        <v>37.5</v>
      </c>
      <c r="K66" s="23">
        <f t="shared" si="16"/>
        <v>0</v>
      </c>
      <c r="L66" s="23">
        <f t="shared" si="16"/>
        <v>0</v>
      </c>
    </row>
    <row r="67" spans="1:12" ht="21.75" customHeight="1" x14ac:dyDescent="0.25">
      <c r="A67" s="70" t="s">
        <v>241</v>
      </c>
      <c r="B67" s="71">
        <v>911</v>
      </c>
      <c r="C67" s="102" t="s">
        <v>25</v>
      </c>
      <c r="D67" s="102" t="s">
        <v>27</v>
      </c>
      <c r="E67" s="102" t="s">
        <v>240</v>
      </c>
      <c r="F67" s="5" t="s">
        <v>167</v>
      </c>
      <c r="G67" s="5" t="s">
        <v>32</v>
      </c>
      <c r="H67" s="5" t="s">
        <v>242</v>
      </c>
      <c r="I67" s="64"/>
      <c r="J67" s="23">
        <f>J68</f>
        <v>37.5</v>
      </c>
      <c r="K67" s="23">
        <f t="shared" si="16"/>
        <v>0</v>
      </c>
      <c r="L67" s="23">
        <f t="shared" si="16"/>
        <v>0</v>
      </c>
    </row>
    <row r="68" spans="1:12" ht="21.75" customHeight="1" x14ac:dyDescent="0.25">
      <c r="A68" s="70" t="s">
        <v>92</v>
      </c>
      <c r="B68" s="71">
        <v>911</v>
      </c>
      <c r="C68" s="102" t="s">
        <v>25</v>
      </c>
      <c r="D68" s="102" t="s">
        <v>27</v>
      </c>
      <c r="E68" s="102" t="s">
        <v>240</v>
      </c>
      <c r="F68" s="5" t="s">
        <v>167</v>
      </c>
      <c r="G68" s="5" t="s">
        <v>32</v>
      </c>
      <c r="H68" s="5" t="s">
        <v>242</v>
      </c>
      <c r="I68" s="64" t="s">
        <v>94</v>
      </c>
      <c r="J68" s="23">
        <f>J69</f>
        <v>37.5</v>
      </c>
      <c r="K68" s="23">
        <f t="shared" si="16"/>
        <v>0</v>
      </c>
      <c r="L68" s="23">
        <f t="shared" si="16"/>
        <v>0</v>
      </c>
    </row>
    <row r="69" spans="1:12" ht="21.75" customHeight="1" x14ac:dyDescent="0.25">
      <c r="A69" s="70" t="s">
        <v>93</v>
      </c>
      <c r="B69" s="71">
        <v>911</v>
      </c>
      <c r="C69" s="102" t="s">
        <v>25</v>
      </c>
      <c r="D69" s="102" t="s">
        <v>27</v>
      </c>
      <c r="E69" s="102" t="s">
        <v>240</v>
      </c>
      <c r="F69" s="5" t="s">
        <v>167</v>
      </c>
      <c r="G69" s="5" t="s">
        <v>32</v>
      </c>
      <c r="H69" s="5" t="s">
        <v>242</v>
      </c>
      <c r="I69" s="64" t="s">
        <v>95</v>
      </c>
      <c r="J69" s="23">
        <v>37.5</v>
      </c>
      <c r="K69" s="23">
        <v>0</v>
      </c>
      <c r="L69" s="23">
        <v>0</v>
      </c>
    </row>
    <row r="70" spans="1:12" x14ac:dyDescent="0.25">
      <c r="A70" s="73" t="s">
        <v>48</v>
      </c>
      <c r="B70" s="71">
        <v>911</v>
      </c>
      <c r="C70" s="107" t="s">
        <v>14</v>
      </c>
      <c r="D70" s="107"/>
      <c r="E70" s="74"/>
      <c r="F70" s="74"/>
      <c r="G70" s="74"/>
      <c r="H70" s="74"/>
      <c r="I70" s="74"/>
      <c r="J70" s="105">
        <f>J71+J80</f>
        <v>2025.2922199999998</v>
      </c>
      <c r="K70" s="105">
        <f t="shared" ref="K70:L70" si="17">K71</f>
        <v>383.3</v>
      </c>
      <c r="L70" s="105">
        <f t="shared" si="17"/>
        <v>510.7</v>
      </c>
    </row>
    <row r="71" spans="1:12" x14ac:dyDescent="0.25">
      <c r="A71" s="73" t="s">
        <v>49</v>
      </c>
      <c r="B71" s="71">
        <v>911</v>
      </c>
      <c r="C71" s="74" t="s">
        <v>14</v>
      </c>
      <c r="D71" s="74" t="s">
        <v>26</v>
      </c>
      <c r="E71" s="110"/>
      <c r="F71" s="110"/>
      <c r="G71" s="110"/>
      <c r="H71" s="110"/>
      <c r="I71" s="74"/>
      <c r="J71" s="105">
        <f>J72+J76</f>
        <v>1133.2925399999999</v>
      </c>
      <c r="K71" s="105">
        <f t="shared" ref="K71:L71" si="18">K72+K76</f>
        <v>383.3</v>
      </c>
      <c r="L71" s="105">
        <f t="shared" si="18"/>
        <v>510.7</v>
      </c>
    </row>
    <row r="72" spans="1:12" ht="47.25" x14ac:dyDescent="0.25">
      <c r="A72" s="112" t="s">
        <v>192</v>
      </c>
      <c r="B72" s="71">
        <v>911</v>
      </c>
      <c r="C72" s="65" t="s">
        <v>14</v>
      </c>
      <c r="D72" s="65" t="s">
        <v>26</v>
      </c>
      <c r="E72" s="65" t="s">
        <v>28</v>
      </c>
      <c r="F72" s="65"/>
      <c r="G72" s="65"/>
      <c r="H72" s="65"/>
      <c r="I72" s="5"/>
      <c r="J72" s="23">
        <f>J73</f>
        <v>1104.73254</v>
      </c>
      <c r="K72" s="23">
        <f t="shared" ref="J72:L74" si="19">K73</f>
        <v>383.3</v>
      </c>
      <c r="L72" s="23">
        <f t="shared" si="19"/>
        <v>510.7</v>
      </c>
    </row>
    <row r="73" spans="1:12" ht="144.75" customHeight="1" x14ac:dyDescent="0.25">
      <c r="A73" s="133" t="s">
        <v>208</v>
      </c>
      <c r="B73" s="71">
        <v>911</v>
      </c>
      <c r="C73" s="65" t="s">
        <v>14</v>
      </c>
      <c r="D73" s="65" t="s">
        <v>26</v>
      </c>
      <c r="E73" s="65" t="s">
        <v>28</v>
      </c>
      <c r="F73" s="65" t="s">
        <v>167</v>
      </c>
      <c r="G73" s="65" t="s">
        <v>13</v>
      </c>
      <c r="H73" s="243" t="s">
        <v>214</v>
      </c>
      <c r="I73" s="5"/>
      <c r="J73" s="23">
        <f t="shared" si="19"/>
        <v>1104.73254</v>
      </c>
      <c r="K73" s="23">
        <f t="shared" si="19"/>
        <v>383.3</v>
      </c>
      <c r="L73" s="23">
        <f t="shared" si="19"/>
        <v>510.7</v>
      </c>
    </row>
    <row r="74" spans="1:12" ht="18.75" customHeight="1" x14ac:dyDescent="0.25">
      <c r="A74" s="70" t="s">
        <v>92</v>
      </c>
      <c r="B74" s="71">
        <v>911</v>
      </c>
      <c r="C74" s="65" t="s">
        <v>14</v>
      </c>
      <c r="D74" s="65" t="s">
        <v>26</v>
      </c>
      <c r="E74" s="65" t="s">
        <v>28</v>
      </c>
      <c r="F74" s="65" t="s">
        <v>167</v>
      </c>
      <c r="G74" s="65" t="s">
        <v>13</v>
      </c>
      <c r="H74" s="243" t="s">
        <v>214</v>
      </c>
      <c r="I74" s="5" t="s">
        <v>94</v>
      </c>
      <c r="J74" s="23">
        <f t="shared" si="19"/>
        <v>1104.73254</v>
      </c>
      <c r="K74" s="23">
        <f t="shared" si="19"/>
        <v>383.3</v>
      </c>
      <c r="L74" s="23">
        <f t="shared" si="19"/>
        <v>510.7</v>
      </c>
    </row>
    <row r="75" spans="1:12" ht="33.75" customHeight="1" x14ac:dyDescent="0.25">
      <c r="A75" s="70" t="s">
        <v>93</v>
      </c>
      <c r="B75" s="71">
        <v>911</v>
      </c>
      <c r="C75" s="65" t="s">
        <v>14</v>
      </c>
      <c r="D75" s="65" t="s">
        <v>26</v>
      </c>
      <c r="E75" s="65" t="s">
        <v>28</v>
      </c>
      <c r="F75" s="65" t="s">
        <v>167</v>
      </c>
      <c r="G75" s="65" t="s">
        <v>13</v>
      </c>
      <c r="H75" s="243" t="s">
        <v>214</v>
      </c>
      <c r="I75" s="5" t="s">
        <v>95</v>
      </c>
      <c r="J75" s="179">
        <f>370-J79+175.20254+588.09</f>
        <v>1104.73254</v>
      </c>
      <c r="K75" s="180">
        <f>383.3-K79</f>
        <v>383.3</v>
      </c>
      <c r="L75" s="181">
        <f>510.7-L79</f>
        <v>510.7</v>
      </c>
    </row>
    <row r="76" spans="1:12" ht="33.75" customHeight="1" x14ac:dyDescent="0.25">
      <c r="A76" s="106" t="s">
        <v>199</v>
      </c>
      <c r="B76" s="71">
        <v>911</v>
      </c>
      <c r="C76" s="5" t="s">
        <v>14</v>
      </c>
      <c r="D76" s="5" t="s">
        <v>26</v>
      </c>
      <c r="E76" s="5" t="s">
        <v>198</v>
      </c>
      <c r="F76" s="5"/>
      <c r="G76" s="5"/>
      <c r="H76" s="243" t="s">
        <v>214</v>
      </c>
      <c r="I76" s="5"/>
      <c r="J76" s="179">
        <f>J77</f>
        <v>28.56</v>
      </c>
      <c r="K76" s="179">
        <f t="shared" ref="K76:L78" si="20">K77</f>
        <v>0</v>
      </c>
      <c r="L76" s="179">
        <f t="shared" si="20"/>
        <v>0</v>
      </c>
    </row>
    <row r="77" spans="1:12" ht="142.5" customHeight="1" x14ac:dyDescent="0.25">
      <c r="A77" s="133" t="s">
        <v>208</v>
      </c>
      <c r="B77" s="71">
        <v>911</v>
      </c>
      <c r="C77" s="65" t="s">
        <v>14</v>
      </c>
      <c r="D77" s="65" t="s">
        <v>26</v>
      </c>
      <c r="E77" s="65" t="s">
        <v>198</v>
      </c>
      <c r="F77" s="65" t="s">
        <v>167</v>
      </c>
      <c r="G77" s="65" t="s">
        <v>13</v>
      </c>
      <c r="H77" s="243" t="s">
        <v>214</v>
      </c>
      <c r="I77" s="5"/>
      <c r="J77" s="179">
        <f>J78</f>
        <v>28.56</v>
      </c>
      <c r="K77" s="179">
        <f t="shared" si="20"/>
        <v>0</v>
      </c>
      <c r="L77" s="179">
        <f t="shared" si="20"/>
        <v>0</v>
      </c>
    </row>
    <row r="78" spans="1:12" ht="20.25" customHeight="1" x14ac:dyDescent="0.25">
      <c r="A78" s="70" t="s">
        <v>92</v>
      </c>
      <c r="B78" s="71">
        <v>911</v>
      </c>
      <c r="C78" s="65" t="s">
        <v>14</v>
      </c>
      <c r="D78" s="65" t="s">
        <v>26</v>
      </c>
      <c r="E78" s="65" t="s">
        <v>198</v>
      </c>
      <c r="F78" s="65" t="s">
        <v>167</v>
      </c>
      <c r="G78" s="65" t="s">
        <v>13</v>
      </c>
      <c r="H78" s="243" t="s">
        <v>214</v>
      </c>
      <c r="I78" s="5" t="s">
        <v>94</v>
      </c>
      <c r="J78" s="179">
        <f>J79</f>
        <v>28.56</v>
      </c>
      <c r="K78" s="179">
        <f t="shared" si="20"/>
        <v>0</v>
      </c>
      <c r="L78" s="179">
        <f t="shared" si="20"/>
        <v>0</v>
      </c>
    </row>
    <row r="79" spans="1:12" ht="33.75" customHeight="1" x14ac:dyDescent="0.25">
      <c r="A79" s="70" t="s">
        <v>93</v>
      </c>
      <c r="B79" s="71">
        <v>911</v>
      </c>
      <c r="C79" s="65" t="s">
        <v>14</v>
      </c>
      <c r="D79" s="65" t="s">
        <v>26</v>
      </c>
      <c r="E79" s="65" t="s">
        <v>198</v>
      </c>
      <c r="F79" s="65" t="s">
        <v>167</v>
      </c>
      <c r="G79" s="65" t="s">
        <v>13</v>
      </c>
      <c r="H79" s="243" t="s">
        <v>214</v>
      </c>
      <c r="I79" s="5" t="s">
        <v>95</v>
      </c>
      <c r="J79" s="180">
        <v>28.56</v>
      </c>
      <c r="K79" s="197">
        <v>0</v>
      </c>
      <c r="L79" s="197">
        <v>0</v>
      </c>
    </row>
    <row r="80" spans="1:12" ht="21" customHeight="1" x14ac:dyDescent="0.25">
      <c r="A80" s="244" t="s">
        <v>227</v>
      </c>
      <c r="B80" s="71">
        <v>911</v>
      </c>
      <c r="C80" s="88" t="s">
        <v>14</v>
      </c>
      <c r="D80" s="88" t="s">
        <v>134</v>
      </c>
      <c r="E80" s="65"/>
      <c r="F80" s="65"/>
      <c r="G80" s="65"/>
      <c r="H80" s="65"/>
      <c r="I80" s="5"/>
      <c r="J80" s="245">
        <f>J81+J86</f>
        <v>891.99968000000001</v>
      </c>
      <c r="K80" s="245">
        <f t="shared" ref="K80:L80" si="21">K81+K86</f>
        <v>0</v>
      </c>
      <c r="L80" s="245">
        <f t="shared" si="21"/>
        <v>0</v>
      </c>
    </row>
    <row r="81" spans="1:12" ht="55.5" customHeight="1" x14ac:dyDescent="0.25">
      <c r="A81" s="106" t="s">
        <v>251</v>
      </c>
      <c r="B81" s="71">
        <v>911</v>
      </c>
      <c r="C81" s="65" t="s">
        <v>14</v>
      </c>
      <c r="D81" s="65" t="s">
        <v>134</v>
      </c>
      <c r="E81" s="65" t="s">
        <v>247</v>
      </c>
      <c r="F81" s="65"/>
      <c r="G81" s="65"/>
      <c r="H81" s="65"/>
      <c r="I81" s="5"/>
      <c r="J81" s="180">
        <f>J82</f>
        <v>307.53967999999998</v>
      </c>
      <c r="K81" s="180">
        <f t="shared" ref="K81:L84" si="22">K82</f>
        <v>0</v>
      </c>
      <c r="L81" s="180">
        <f t="shared" si="22"/>
        <v>0</v>
      </c>
    </row>
    <row r="82" spans="1:12" ht="23.25" customHeight="1" x14ac:dyDescent="0.25">
      <c r="A82" s="113" t="s">
        <v>248</v>
      </c>
      <c r="B82" s="71">
        <v>911</v>
      </c>
      <c r="C82" s="65" t="s">
        <v>14</v>
      </c>
      <c r="D82" s="65" t="s">
        <v>134</v>
      </c>
      <c r="E82" s="65" t="s">
        <v>247</v>
      </c>
      <c r="F82" s="65" t="s">
        <v>167</v>
      </c>
      <c r="G82" s="65" t="s">
        <v>13</v>
      </c>
      <c r="H82" s="65"/>
      <c r="I82" s="5"/>
      <c r="J82" s="180">
        <f>J83</f>
        <v>307.53967999999998</v>
      </c>
      <c r="K82" s="180">
        <f t="shared" si="22"/>
        <v>0</v>
      </c>
      <c r="L82" s="180">
        <f t="shared" si="22"/>
        <v>0</v>
      </c>
    </row>
    <row r="83" spans="1:12" ht="51.75" customHeight="1" x14ac:dyDescent="0.25">
      <c r="A83" s="267" t="s">
        <v>249</v>
      </c>
      <c r="B83" s="71">
        <v>911</v>
      </c>
      <c r="C83" s="65" t="s">
        <v>14</v>
      </c>
      <c r="D83" s="65" t="s">
        <v>134</v>
      </c>
      <c r="E83" s="65" t="s">
        <v>247</v>
      </c>
      <c r="F83" s="65" t="s">
        <v>167</v>
      </c>
      <c r="G83" s="65" t="s">
        <v>13</v>
      </c>
      <c r="H83" s="65" t="s">
        <v>250</v>
      </c>
      <c r="I83" s="5"/>
      <c r="J83" s="180">
        <f>J84</f>
        <v>307.53967999999998</v>
      </c>
      <c r="K83" s="180">
        <f t="shared" si="22"/>
        <v>0</v>
      </c>
      <c r="L83" s="180">
        <f t="shared" si="22"/>
        <v>0</v>
      </c>
    </row>
    <row r="84" spans="1:12" ht="21" customHeight="1" x14ac:dyDescent="0.25">
      <c r="A84" s="70" t="s">
        <v>92</v>
      </c>
      <c r="B84" s="71">
        <v>911</v>
      </c>
      <c r="C84" s="65" t="s">
        <v>14</v>
      </c>
      <c r="D84" s="65" t="s">
        <v>134</v>
      </c>
      <c r="E84" s="65" t="s">
        <v>247</v>
      </c>
      <c r="F84" s="65" t="s">
        <v>167</v>
      </c>
      <c r="G84" s="65" t="s">
        <v>13</v>
      </c>
      <c r="H84" s="65" t="s">
        <v>250</v>
      </c>
      <c r="I84" s="5" t="s">
        <v>94</v>
      </c>
      <c r="J84" s="180">
        <f>J85</f>
        <v>307.53967999999998</v>
      </c>
      <c r="K84" s="180">
        <f t="shared" si="22"/>
        <v>0</v>
      </c>
      <c r="L84" s="180">
        <f t="shared" si="22"/>
        <v>0</v>
      </c>
    </row>
    <row r="85" spans="1:12" ht="33.75" customHeight="1" x14ac:dyDescent="0.25">
      <c r="A85" s="70" t="s">
        <v>93</v>
      </c>
      <c r="B85" s="71">
        <v>911</v>
      </c>
      <c r="C85" s="65" t="s">
        <v>14</v>
      </c>
      <c r="D85" s="65" t="s">
        <v>134</v>
      </c>
      <c r="E85" s="65" t="s">
        <v>247</v>
      </c>
      <c r="F85" s="65" t="s">
        <v>167</v>
      </c>
      <c r="G85" s="65" t="s">
        <v>13</v>
      </c>
      <c r="H85" s="65" t="s">
        <v>250</v>
      </c>
      <c r="I85" s="5" t="s">
        <v>95</v>
      </c>
      <c r="J85" s="180">
        <v>307.53967999999998</v>
      </c>
      <c r="K85" s="197">
        <v>0</v>
      </c>
      <c r="L85" s="197">
        <v>0</v>
      </c>
    </row>
    <row r="86" spans="1:12" ht="33.75" customHeight="1" x14ac:dyDescent="0.25">
      <c r="A86" s="112" t="s">
        <v>159</v>
      </c>
      <c r="B86" s="71">
        <v>911</v>
      </c>
      <c r="C86" s="65" t="s">
        <v>14</v>
      </c>
      <c r="D86" s="65" t="s">
        <v>134</v>
      </c>
      <c r="E86" s="65" t="s">
        <v>43</v>
      </c>
      <c r="F86" s="65"/>
      <c r="G86" s="65"/>
      <c r="H86" s="65"/>
      <c r="I86" s="5"/>
      <c r="J86" s="180">
        <f>J87</f>
        <v>584.46</v>
      </c>
      <c r="K86" s="180">
        <f t="shared" ref="K86:L89" si="23">K87</f>
        <v>0</v>
      </c>
      <c r="L86" s="180">
        <f t="shared" si="23"/>
        <v>0</v>
      </c>
    </row>
    <row r="87" spans="1:12" ht="33.75" customHeight="1" x14ac:dyDescent="0.25">
      <c r="A87" s="113" t="s">
        <v>160</v>
      </c>
      <c r="B87" s="71">
        <v>911</v>
      </c>
      <c r="C87" s="65" t="s">
        <v>14</v>
      </c>
      <c r="D87" s="65" t="s">
        <v>134</v>
      </c>
      <c r="E87" s="65" t="s">
        <v>43</v>
      </c>
      <c r="F87" s="65" t="s">
        <v>20</v>
      </c>
      <c r="G87" s="65"/>
      <c r="H87" s="65"/>
      <c r="I87" s="5"/>
      <c r="J87" s="180">
        <f>J88</f>
        <v>584.46</v>
      </c>
      <c r="K87" s="180">
        <f t="shared" si="23"/>
        <v>0</v>
      </c>
      <c r="L87" s="180">
        <f t="shared" si="23"/>
        <v>0</v>
      </c>
    </row>
    <row r="88" spans="1:12" ht="33.75" customHeight="1" x14ac:dyDescent="0.25">
      <c r="A88" s="113" t="s">
        <v>252</v>
      </c>
      <c r="B88" s="71">
        <v>911</v>
      </c>
      <c r="C88" s="65" t="s">
        <v>14</v>
      </c>
      <c r="D88" s="65" t="s">
        <v>134</v>
      </c>
      <c r="E88" s="65" t="s">
        <v>43</v>
      </c>
      <c r="F88" s="65" t="s">
        <v>20</v>
      </c>
      <c r="G88" s="65" t="s">
        <v>32</v>
      </c>
      <c r="H88" s="65" t="s">
        <v>253</v>
      </c>
      <c r="I88" s="5"/>
      <c r="J88" s="180">
        <f>J89</f>
        <v>584.46</v>
      </c>
      <c r="K88" s="180">
        <f t="shared" si="23"/>
        <v>0</v>
      </c>
      <c r="L88" s="180">
        <f t="shared" si="23"/>
        <v>0</v>
      </c>
    </row>
    <row r="89" spans="1:12" ht="33.75" customHeight="1" x14ac:dyDescent="0.25">
      <c r="A89" s="70" t="s">
        <v>92</v>
      </c>
      <c r="B89" s="71">
        <v>911</v>
      </c>
      <c r="C89" s="65" t="s">
        <v>14</v>
      </c>
      <c r="D89" s="65" t="s">
        <v>134</v>
      </c>
      <c r="E89" s="65" t="s">
        <v>43</v>
      </c>
      <c r="F89" s="65" t="s">
        <v>20</v>
      </c>
      <c r="G89" s="65" t="s">
        <v>32</v>
      </c>
      <c r="H89" s="65" t="s">
        <v>253</v>
      </c>
      <c r="I89" s="5" t="s">
        <v>94</v>
      </c>
      <c r="J89" s="180">
        <f>J90</f>
        <v>584.46</v>
      </c>
      <c r="K89" s="180">
        <f t="shared" si="23"/>
        <v>0</v>
      </c>
      <c r="L89" s="180">
        <f t="shared" si="23"/>
        <v>0</v>
      </c>
    </row>
    <row r="90" spans="1:12" ht="33.75" customHeight="1" x14ac:dyDescent="0.25">
      <c r="A90" s="70" t="s">
        <v>93</v>
      </c>
      <c r="B90" s="71">
        <v>911</v>
      </c>
      <c r="C90" s="65" t="s">
        <v>14</v>
      </c>
      <c r="D90" s="65" t="s">
        <v>134</v>
      </c>
      <c r="E90" s="65" t="s">
        <v>43</v>
      </c>
      <c r="F90" s="65" t="s">
        <v>20</v>
      </c>
      <c r="G90" s="65" t="s">
        <v>32</v>
      </c>
      <c r="H90" s="65" t="s">
        <v>253</v>
      </c>
      <c r="I90" s="5" t="s">
        <v>95</v>
      </c>
      <c r="J90" s="180">
        <f>600-15.54</f>
        <v>584.46</v>
      </c>
      <c r="K90" s="197">
        <v>0</v>
      </c>
      <c r="L90" s="197">
        <v>0</v>
      </c>
    </row>
    <row r="91" spans="1:12" x14ac:dyDescent="0.25">
      <c r="A91" s="73" t="s">
        <v>17</v>
      </c>
      <c r="B91" s="71">
        <v>911</v>
      </c>
      <c r="C91" s="74" t="s">
        <v>16</v>
      </c>
      <c r="D91" s="74"/>
      <c r="E91" s="74"/>
      <c r="F91" s="74"/>
      <c r="G91" s="74"/>
      <c r="H91" s="24"/>
      <c r="I91" s="24"/>
      <c r="J91" s="77">
        <f>J92+J98</f>
        <v>749.77692000000002</v>
      </c>
      <c r="K91" s="77">
        <f>K92+K98</f>
        <v>95.146140000000003</v>
      </c>
      <c r="L91" s="77">
        <f>L92+L98</f>
        <v>103.91537</v>
      </c>
    </row>
    <row r="92" spans="1:12" x14ac:dyDescent="0.25">
      <c r="A92" s="73" t="s">
        <v>50</v>
      </c>
      <c r="B92" s="71">
        <v>911</v>
      </c>
      <c r="C92" s="74" t="s">
        <v>16</v>
      </c>
      <c r="D92" s="74" t="s">
        <v>24</v>
      </c>
      <c r="E92" s="74"/>
      <c r="F92" s="74"/>
      <c r="G92" s="74"/>
      <c r="H92" s="76"/>
      <c r="I92" s="76"/>
      <c r="J92" s="77">
        <f>J93</f>
        <v>480</v>
      </c>
      <c r="K92" s="77">
        <f t="shared" ref="K92:L92" si="24">K93</f>
        <v>30</v>
      </c>
      <c r="L92" s="77">
        <f t="shared" si="24"/>
        <v>30</v>
      </c>
    </row>
    <row r="93" spans="1:12" ht="36.75" customHeight="1" x14ac:dyDescent="0.25">
      <c r="A93" s="112" t="s">
        <v>159</v>
      </c>
      <c r="B93" s="71">
        <v>911</v>
      </c>
      <c r="C93" s="5" t="s">
        <v>16</v>
      </c>
      <c r="D93" s="5" t="s">
        <v>24</v>
      </c>
      <c r="E93" s="5" t="s">
        <v>43</v>
      </c>
      <c r="F93" s="5"/>
      <c r="G93" s="5"/>
      <c r="H93" s="24"/>
      <c r="I93" s="24"/>
      <c r="J93" s="25">
        <f>J94</f>
        <v>480</v>
      </c>
      <c r="K93" s="25">
        <f t="shared" ref="K93:L96" si="25">K94</f>
        <v>30</v>
      </c>
      <c r="L93" s="25">
        <f t="shared" si="25"/>
        <v>30</v>
      </c>
    </row>
    <row r="94" spans="1:12" ht="47.25" x14ac:dyDescent="0.25">
      <c r="A94" s="113" t="s">
        <v>160</v>
      </c>
      <c r="B94" s="71">
        <v>911</v>
      </c>
      <c r="C94" s="5" t="s">
        <v>16</v>
      </c>
      <c r="D94" s="5" t="s">
        <v>24</v>
      </c>
      <c r="E94" s="5" t="s">
        <v>43</v>
      </c>
      <c r="F94" s="5" t="s">
        <v>20</v>
      </c>
      <c r="G94" s="5"/>
      <c r="H94" s="24"/>
      <c r="I94" s="24"/>
      <c r="J94" s="25">
        <f>J95</f>
        <v>480</v>
      </c>
      <c r="K94" s="25">
        <f t="shared" si="25"/>
        <v>30</v>
      </c>
      <c r="L94" s="25">
        <f t="shared" si="25"/>
        <v>30</v>
      </c>
    </row>
    <row r="95" spans="1:12" ht="47.25" x14ac:dyDescent="0.25">
      <c r="A95" s="106" t="s">
        <v>215</v>
      </c>
      <c r="B95" s="71">
        <v>911</v>
      </c>
      <c r="C95" s="5" t="s">
        <v>16</v>
      </c>
      <c r="D95" s="5" t="s">
        <v>24</v>
      </c>
      <c r="E95" s="5">
        <v>89</v>
      </c>
      <c r="F95" s="5">
        <v>1</v>
      </c>
      <c r="G95" s="5" t="s">
        <v>32</v>
      </c>
      <c r="H95" s="5" t="s">
        <v>191</v>
      </c>
      <c r="I95" s="64"/>
      <c r="J95" s="25">
        <f>J96</f>
        <v>480</v>
      </c>
      <c r="K95" s="25">
        <f t="shared" si="25"/>
        <v>30</v>
      </c>
      <c r="L95" s="25">
        <f t="shared" si="25"/>
        <v>30</v>
      </c>
    </row>
    <row r="96" spans="1:12" ht="22.5" customHeight="1" x14ac:dyDescent="0.25">
      <c r="A96" s="70" t="s">
        <v>92</v>
      </c>
      <c r="B96" s="71">
        <v>911</v>
      </c>
      <c r="C96" s="5" t="s">
        <v>16</v>
      </c>
      <c r="D96" s="5" t="s">
        <v>24</v>
      </c>
      <c r="E96" s="5">
        <v>89</v>
      </c>
      <c r="F96" s="5">
        <v>1</v>
      </c>
      <c r="G96" s="5" t="s">
        <v>32</v>
      </c>
      <c r="H96" s="5" t="s">
        <v>191</v>
      </c>
      <c r="I96" s="64" t="s">
        <v>94</v>
      </c>
      <c r="J96" s="25">
        <f>J97</f>
        <v>480</v>
      </c>
      <c r="K96" s="25">
        <f t="shared" si="25"/>
        <v>30</v>
      </c>
      <c r="L96" s="25">
        <f t="shared" si="25"/>
        <v>30</v>
      </c>
    </row>
    <row r="97" spans="1:13" ht="31.5" x14ac:dyDescent="0.25">
      <c r="A97" s="70" t="s">
        <v>93</v>
      </c>
      <c r="B97" s="71">
        <v>911</v>
      </c>
      <c r="C97" s="5" t="s">
        <v>16</v>
      </c>
      <c r="D97" s="5" t="s">
        <v>24</v>
      </c>
      <c r="E97" s="5">
        <v>89</v>
      </c>
      <c r="F97" s="5">
        <v>1</v>
      </c>
      <c r="G97" s="5" t="s">
        <v>32</v>
      </c>
      <c r="H97" s="5" t="s">
        <v>191</v>
      </c>
      <c r="I97" s="64" t="s">
        <v>95</v>
      </c>
      <c r="J97" s="25">
        <f>70+80+200+130</f>
        <v>480</v>
      </c>
      <c r="K97" s="25">
        <v>30</v>
      </c>
      <c r="L97" s="25">
        <v>30</v>
      </c>
      <c r="M97" s="236" t="s">
        <v>256</v>
      </c>
    </row>
    <row r="98" spans="1:13" x14ac:dyDescent="0.25">
      <c r="A98" s="73" t="s">
        <v>51</v>
      </c>
      <c r="B98" s="71">
        <v>911</v>
      </c>
      <c r="C98" s="74" t="s">
        <v>16</v>
      </c>
      <c r="D98" s="74" t="s">
        <v>25</v>
      </c>
      <c r="E98" s="74"/>
      <c r="F98" s="74"/>
      <c r="G98" s="75"/>
      <c r="H98" s="76"/>
      <c r="I98" s="76"/>
      <c r="J98" s="77">
        <f>J112+J99</f>
        <v>269.77692000000002</v>
      </c>
      <c r="K98" s="77">
        <f>K112</f>
        <v>65.146140000000003</v>
      </c>
      <c r="L98" s="77">
        <f>L112</f>
        <v>73.915369999999996</v>
      </c>
    </row>
    <row r="99" spans="1:13" ht="31.5" x14ac:dyDescent="0.25">
      <c r="A99" s="106" t="s">
        <v>234</v>
      </c>
      <c r="B99" s="71">
        <v>911</v>
      </c>
      <c r="C99" s="5" t="s">
        <v>16</v>
      </c>
      <c r="D99" s="5" t="s">
        <v>25</v>
      </c>
      <c r="E99" s="5" t="s">
        <v>232</v>
      </c>
      <c r="F99" s="5" t="s">
        <v>167</v>
      </c>
      <c r="G99" s="5"/>
      <c r="H99" s="24"/>
      <c r="I99" s="24"/>
      <c r="J99" s="25">
        <f>J100+J104+J108</f>
        <v>128.02579999999998</v>
      </c>
      <c r="K99" s="25">
        <f t="shared" ref="K99:L99" si="26">K100+K104+K108</f>
        <v>0</v>
      </c>
      <c r="L99" s="25">
        <f t="shared" si="26"/>
        <v>0</v>
      </c>
    </row>
    <row r="100" spans="1:13" ht="31.5" x14ac:dyDescent="0.25">
      <c r="A100" s="106" t="s">
        <v>235</v>
      </c>
      <c r="B100" s="71">
        <v>911</v>
      </c>
      <c r="C100" s="5" t="s">
        <v>16</v>
      </c>
      <c r="D100" s="5" t="s">
        <v>25</v>
      </c>
      <c r="E100" s="5" t="s">
        <v>232</v>
      </c>
      <c r="F100" s="5" t="s">
        <v>167</v>
      </c>
      <c r="G100" s="5" t="s">
        <v>13</v>
      </c>
      <c r="H100" s="24"/>
      <c r="I100" s="24"/>
      <c r="J100" s="25">
        <f>J101</f>
        <v>83.915319999999994</v>
      </c>
      <c r="K100" s="25">
        <f t="shared" ref="K100:L102" si="27">K101</f>
        <v>0</v>
      </c>
      <c r="L100" s="25">
        <f t="shared" si="27"/>
        <v>0</v>
      </c>
    </row>
    <row r="101" spans="1:13" x14ac:dyDescent="0.25">
      <c r="A101" s="70" t="s">
        <v>52</v>
      </c>
      <c r="B101" s="71">
        <v>911</v>
      </c>
      <c r="C101" s="5" t="s">
        <v>16</v>
      </c>
      <c r="D101" s="5" t="s">
        <v>25</v>
      </c>
      <c r="E101" s="5" t="s">
        <v>232</v>
      </c>
      <c r="F101" s="5" t="s">
        <v>167</v>
      </c>
      <c r="G101" s="5" t="s">
        <v>13</v>
      </c>
      <c r="H101" s="72">
        <v>43010</v>
      </c>
      <c r="I101" s="24"/>
      <c r="J101" s="25">
        <f>J102</f>
        <v>83.915319999999994</v>
      </c>
      <c r="K101" s="25">
        <f t="shared" si="27"/>
        <v>0</v>
      </c>
      <c r="L101" s="25">
        <f t="shared" si="27"/>
        <v>0</v>
      </c>
    </row>
    <row r="102" spans="1:13" ht="31.5" x14ac:dyDescent="0.25">
      <c r="A102" s="70" t="s">
        <v>92</v>
      </c>
      <c r="B102" s="71">
        <v>911</v>
      </c>
      <c r="C102" s="5" t="s">
        <v>16</v>
      </c>
      <c r="D102" s="5" t="s">
        <v>25</v>
      </c>
      <c r="E102" s="5" t="s">
        <v>232</v>
      </c>
      <c r="F102" s="5" t="s">
        <v>167</v>
      </c>
      <c r="G102" s="5" t="s">
        <v>13</v>
      </c>
      <c r="H102" s="72">
        <v>43010</v>
      </c>
      <c r="I102" s="72">
        <v>200</v>
      </c>
      <c r="J102" s="25">
        <f>J103</f>
        <v>83.915319999999994</v>
      </c>
      <c r="K102" s="25">
        <f t="shared" si="27"/>
        <v>0</v>
      </c>
      <c r="L102" s="25">
        <f t="shared" si="27"/>
        <v>0</v>
      </c>
    </row>
    <row r="103" spans="1:13" ht="31.5" x14ac:dyDescent="0.25">
      <c r="A103" s="70" t="s">
        <v>93</v>
      </c>
      <c r="B103" s="71">
        <v>911</v>
      </c>
      <c r="C103" s="5" t="s">
        <v>16</v>
      </c>
      <c r="D103" s="5" t="s">
        <v>25</v>
      </c>
      <c r="E103" s="5" t="s">
        <v>232</v>
      </c>
      <c r="F103" s="5" t="s">
        <v>167</v>
      </c>
      <c r="G103" s="5" t="s">
        <v>13</v>
      </c>
      <c r="H103" s="72">
        <v>43010</v>
      </c>
      <c r="I103" s="72">
        <v>240</v>
      </c>
      <c r="J103" s="25">
        <v>83.915319999999994</v>
      </c>
      <c r="K103" s="25">
        <v>0</v>
      </c>
      <c r="L103" s="25">
        <v>0</v>
      </c>
    </row>
    <row r="104" spans="1:13" ht="47.25" x14ac:dyDescent="0.25">
      <c r="A104" s="70" t="s">
        <v>236</v>
      </c>
      <c r="B104" s="71">
        <v>911</v>
      </c>
      <c r="C104" s="5" t="s">
        <v>16</v>
      </c>
      <c r="D104" s="5" t="s">
        <v>25</v>
      </c>
      <c r="E104" s="5" t="s">
        <v>232</v>
      </c>
      <c r="F104" s="5" t="s">
        <v>167</v>
      </c>
      <c r="G104" s="5" t="s">
        <v>25</v>
      </c>
      <c r="H104" s="72"/>
      <c r="I104" s="72"/>
      <c r="J104" s="25">
        <f>J105</f>
        <v>28.41048</v>
      </c>
      <c r="K104" s="25">
        <f t="shared" ref="K104:L106" si="28">K105</f>
        <v>0</v>
      </c>
      <c r="L104" s="25">
        <f t="shared" si="28"/>
        <v>0</v>
      </c>
    </row>
    <row r="105" spans="1:13" x14ac:dyDescent="0.25">
      <c r="A105" s="70" t="s">
        <v>132</v>
      </c>
      <c r="B105" s="71">
        <v>911</v>
      </c>
      <c r="C105" s="5" t="s">
        <v>16</v>
      </c>
      <c r="D105" s="5" t="s">
        <v>25</v>
      </c>
      <c r="E105" s="5" t="s">
        <v>232</v>
      </c>
      <c r="F105" s="5" t="s">
        <v>167</v>
      </c>
      <c r="G105" s="5" t="s">
        <v>25</v>
      </c>
      <c r="H105" s="72">
        <v>43040</v>
      </c>
      <c r="I105" s="24"/>
      <c r="J105" s="25">
        <f>J106</f>
        <v>28.41048</v>
      </c>
      <c r="K105" s="25">
        <f t="shared" si="28"/>
        <v>0</v>
      </c>
      <c r="L105" s="25">
        <f t="shared" si="28"/>
        <v>0</v>
      </c>
    </row>
    <row r="106" spans="1:13" ht="31.5" x14ac:dyDescent="0.25">
      <c r="A106" s="70" t="s">
        <v>92</v>
      </c>
      <c r="B106" s="71">
        <v>911</v>
      </c>
      <c r="C106" s="5" t="s">
        <v>16</v>
      </c>
      <c r="D106" s="5" t="s">
        <v>25</v>
      </c>
      <c r="E106" s="5" t="s">
        <v>232</v>
      </c>
      <c r="F106" s="5" t="s">
        <v>167</v>
      </c>
      <c r="G106" s="5" t="s">
        <v>25</v>
      </c>
      <c r="H106" s="72">
        <v>43040</v>
      </c>
      <c r="I106" s="72">
        <v>200</v>
      </c>
      <c r="J106" s="25">
        <f>J107</f>
        <v>28.41048</v>
      </c>
      <c r="K106" s="25">
        <f t="shared" si="28"/>
        <v>0</v>
      </c>
      <c r="L106" s="25">
        <f t="shared" si="28"/>
        <v>0</v>
      </c>
    </row>
    <row r="107" spans="1:13" ht="31.5" x14ac:dyDescent="0.25">
      <c r="A107" s="70" t="s">
        <v>93</v>
      </c>
      <c r="B107" s="71">
        <v>911</v>
      </c>
      <c r="C107" s="5" t="s">
        <v>16</v>
      </c>
      <c r="D107" s="5" t="s">
        <v>25</v>
      </c>
      <c r="E107" s="5" t="s">
        <v>232</v>
      </c>
      <c r="F107" s="5" t="s">
        <v>167</v>
      </c>
      <c r="G107" s="5" t="s">
        <v>25</v>
      </c>
      <c r="H107" s="72">
        <v>43040</v>
      </c>
      <c r="I107" s="72">
        <v>240</v>
      </c>
      <c r="J107" s="25">
        <f>28.41048</f>
        <v>28.41048</v>
      </c>
      <c r="K107" s="25">
        <v>0</v>
      </c>
      <c r="L107" s="25">
        <v>0</v>
      </c>
    </row>
    <row r="108" spans="1:13" ht="110.25" x14ac:dyDescent="0.25">
      <c r="A108" s="106" t="s">
        <v>237</v>
      </c>
      <c r="B108" s="71">
        <v>911</v>
      </c>
      <c r="C108" s="5" t="s">
        <v>16</v>
      </c>
      <c r="D108" s="5" t="s">
        <v>25</v>
      </c>
      <c r="E108" s="5" t="s">
        <v>232</v>
      </c>
      <c r="F108" s="65" t="s">
        <v>167</v>
      </c>
      <c r="G108" s="65" t="s">
        <v>14</v>
      </c>
      <c r="H108" s="72"/>
      <c r="I108" s="72"/>
      <c r="J108" s="25">
        <f>J109</f>
        <v>15.7</v>
      </c>
      <c r="K108" s="25">
        <f t="shared" ref="K108:L110" si="29">K109</f>
        <v>0</v>
      </c>
      <c r="L108" s="25">
        <f t="shared" si="29"/>
        <v>0</v>
      </c>
    </row>
    <row r="109" spans="1:13" ht="31.5" x14ac:dyDescent="0.25">
      <c r="A109" s="106" t="s">
        <v>233</v>
      </c>
      <c r="B109" s="71">
        <v>911</v>
      </c>
      <c r="C109" s="5" t="s">
        <v>16</v>
      </c>
      <c r="D109" s="5" t="s">
        <v>25</v>
      </c>
      <c r="E109" s="5" t="s">
        <v>232</v>
      </c>
      <c r="F109" s="65" t="s">
        <v>167</v>
      </c>
      <c r="G109" s="65" t="s">
        <v>14</v>
      </c>
      <c r="H109" s="72">
        <v>44206</v>
      </c>
      <c r="I109" s="24"/>
      <c r="J109" s="25">
        <f>J110</f>
        <v>15.7</v>
      </c>
      <c r="K109" s="25">
        <f t="shared" si="29"/>
        <v>0</v>
      </c>
      <c r="L109" s="25">
        <f t="shared" si="29"/>
        <v>0</v>
      </c>
    </row>
    <row r="110" spans="1:13" ht="31.5" x14ac:dyDescent="0.25">
      <c r="A110" s="70" t="s">
        <v>92</v>
      </c>
      <c r="B110" s="71">
        <v>911</v>
      </c>
      <c r="C110" s="5" t="s">
        <v>16</v>
      </c>
      <c r="D110" s="5" t="s">
        <v>25</v>
      </c>
      <c r="E110" s="5" t="s">
        <v>232</v>
      </c>
      <c r="F110" s="65" t="s">
        <v>167</v>
      </c>
      <c r="G110" s="65" t="s">
        <v>14</v>
      </c>
      <c r="H110" s="72">
        <v>44206</v>
      </c>
      <c r="I110" s="72">
        <v>200</v>
      </c>
      <c r="J110" s="25">
        <f>J111</f>
        <v>15.7</v>
      </c>
      <c r="K110" s="25">
        <f t="shared" si="29"/>
        <v>0</v>
      </c>
      <c r="L110" s="25">
        <f t="shared" si="29"/>
        <v>0</v>
      </c>
    </row>
    <row r="111" spans="1:13" ht="31.5" x14ac:dyDescent="0.25">
      <c r="A111" s="70" t="s">
        <v>93</v>
      </c>
      <c r="B111" s="71">
        <v>911</v>
      </c>
      <c r="C111" s="5" t="s">
        <v>16</v>
      </c>
      <c r="D111" s="5" t="s">
        <v>25</v>
      </c>
      <c r="E111" s="5" t="s">
        <v>232</v>
      </c>
      <c r="F111" s="65" t="s">
        <v>167</v>
      </c>
      <c r="G111" s="65" t="s">
        <v>14</v>
      </c>
      <c r="H111" s="72">
        <v>44206</v>
      </c>
      <c r="I111" s="72">
        <v>240</v>
      </c>
      <c r="J111" s="25">
        <f>15.697+0.003</f>
        <v>15.7</v>
      </c>
      <c r="K111" s="25">
        <v>0</v>
      </c>
      <c r="L111" s="25">
        <v>0</v>
      </c>
    </row>
    <row r="112" spans="1:13" ht="37.5" customHeight="1" x14ac:dyDescent="0.25">
      <c r="A112" s="112" t="s">
        <v>159</v>
      </c>
      <c r="B112" s="71">
        <v>911</v>
      </c>
      <c r="C112" s="5" t="s">
        <v>16</v>
      </c>
      <c r="D112" s="5" t="s">
        <v>25</v>
      </c>
      <c r="E112" s="5" t="s">
        <v>43</v>
      </c>
      <c r="F112" s="5"/>
      <c r="G112" s="75"/>
      <c r="H112" s="24"/>
      <c r="I112" s="24"/>
      <c r="J112" s="25">
        <f>J113</f>
        <v>141.75112000000001</v>
      </c>
      <c r="K112" s="25">
        <f t="shared" ref="K112:L112" si="30">K113</f>
        <v>65.146140000000003</v>
      </c>
      <c r="L112" s="25">
        <f t="shared" si="30"/>
        <v>73.915369999999996</v>
      </c>
    </row>
    <row r="113" spans="1:12" ht="47.25" x14ac:dyDescent="0.25">
      <c r="A113" s="113" t="s">
        <v>160</v>
      </c>
      <c r="B113" s="71">
        <v>911</v>
      </c>
      <c r="C113" s="5" t="s">
        <v>16</v>
      </c>
      <c r="D113" s="5" t="s">
        <v>25</v>
      </c>
      <c r="E113" s="5" t="s">
        <v>43</v>
      </c>
      <c r="F113" s="72">
        <v>1</v>
      </c>
      <c r="G113" s="75"/>
      <c r="H113" s="24"/>
      <c r="I113" s="24"/>
      <c r="J113" s="25">
        <f>J114+J117</f>
        <v>141.75112000000001</v>
      </c>
      <c r="K113" s="25">
        <f t="shared" ref="K113:L113" si="31">K114+K117</f>
        <v>65.146140000000003</v>
      </c>
      <c r="L113" s="25">
        <f t="shared" si="31"/>
        <v>73.915369999999996</v>
      </c>
    </row>
    <row r="114" spans="1:12" x14ac:dyDescent="0.25">
      <c r="A114" s="70" t="s">
        <v>52</v>
      </c>
      <c r="B114" s="71">
        <v>911</v>
      </c>
      <c r="C114" s="5" t="s">
        <v>16</v>
      </c>
      <c r="D114" s="5" t="s">
        <v>25</v>
      </c>
      <c r="E114" s="5" t="s">
        <v>43</v>
      </c>
      <c r="F114" s="72">
        <v>1</v>
      </c>
      <c r="G114" s="65" t="s">
        <v>32</v>
      </c>
      <c r="H114" s="72">
        <v>43010</v>
      </c>
      <c r="I114" s="24"/>
      <c r="J114" s="25">
        <f>J115</f>
        <v>16.084680000000006</v>
      </c>
      <c r="K114" s="25">
        <f t="shared" ref="K114:L114" si="32">K115</f>
        <v>41.5</v>
      </c>
      <c r="L114" s="25">
        <f t="shared" si="32"/>
        <v>50</v>
      </c>
    </row>
    <row r="115" spans="1:12" ht="17.25" customHeight="1" x14ac:dyDescent="0.25">
      <c r="A115" s="70" t="s">
        <v>92</v>
      </c>
      <c r="B115" s="71">
        <v>911</v>
      </c>
      <c r="C115" s="5" t="s">
        <v>16</v>
      </c>
      <c r="D115" s="5" t="s">
        <v>25</v>
      </c>
      <c r="E115" s="5" t="s">
        <v>43</v>
      </c>
      <c r="F115" s="72">
        <v>1</v>
      </c>
      <c r="G115" s="65" t="s">
        <v>32</v>
      </c>
      <c r="H115" s="72">
        <v>43010</v>
      </c>
      <c r="I115" s="72">
        <v>200</v>
      </c>
      <c r="J115" s="25">
        <f>J116</f>
        <v>16.084680000000006</v>
      </c>
      <c r="K115" s="25">
        <f>K116</f>
        <v>41.5</v>
      </c>
      <c r="L115" s="25">
        <f>L116</f>
        <v>50</v>
      </c>
    </row>
    <row r="116" spans="1:12" ht="31.5" x14ac:dyDescent="0.25">
      <c r="A116" s="70" t="s">
        <v>93</v>
      </c>
      <c r="B116" s="71">
        <v>911</v>
      </c>
      <c r="C116" s="5" t="s">
        <v>16</v>
      </c>
      <c r="D116" s="5" t="s">
        <v>25</v>
      </c>
      <c r="E116" s="5" t="s">
        <v>43</v>
      </c>
      <c r="F116" s="72">
        <v>1</v>
      </c>
      <c r="G116" s="65" t="s">
        <v>32</v>
      </c>
      <c r="H116" s="72">
        <v>43010</v>
      </c>
      <c r="I116" s="72">
        <v>240</v>
      </c>
      <c r="J116" s="25">
        <f>100-83.91532</f>
        <v>16.084680000000006</v>
      </c>
      <c r="K116" s="25">
        <v>41.5</v>
      </c>
      <c r="L116" s="25">
        <v>50</v>
      </c>
    </row>
    <row r="117" spans="1:12" ht="19.5" customHeight="1" x14ac:dyDescent="0.25">
      <c r="A117" s="70" t="s">
        <v>132</v>
      </c>
      <c r="B117" s="71">
        <v>911</v>
      </c>
      <c r="C117" s="5" t="s">
        <v>16</v>
      </c>
      <c r="D117" s="5" t="s">
        <v>25</v>
      </c>
      <c r="E117" s="5" t="s">
        <v>43</v>
      </c>
      <c r="F117" s="72">
        <v>1</v>
      </c>
      <c r="G117" s="65" t="s">
        <v>32</v>
      </c>
      <c r="H117" s="72">
        <v>43040</v>
      </c>
      <c r="I117" s="24"/>
      <c r="J117" s="25">
        <f>J118</f>
        <v>125.66643999999999</v>
      </c>
      <c r="K117" s="25">
        <f t="shared" ref="K117:L118" si="33">K118</f>
        <v>23.646139999999999</v>
      </c>
      <c r="L117" s="25">
        <f t="shared" si="33"/>
        <v>23.915369999999999</v>
      </c>
    </row>
    <row r="118" spans="1:12" ht="16.5" customHeight="1" x14ac:dyDescent="0.25">
      <c r="A118" s="70" t="s">
        <v>92</v>
      </c>
      <c r="B118" s="71">
        <v>911</v>
      </c>
      <c r="C118" s="5" t="s">
        <v>16</v>
      </c>
      <c r="D118" s="5" t="s">
        <v>25</v>
      </c>
      <c r="E118" s="5" t="s">
        <v>43</v>
      </c>
      <c r="F118" s="72">
        <v>1</v>
      </c>
      <c r="G118" s="65" t="s">
        <v>32</v>
      </c>
      <c r="H118" s="72">
        <v>43040</v>
      </c>
      <c r="I118" s="72">
        <v>200</v>
      </c>
      <c r="J118" s="25">
        <f>J119</f>
        <v>125.66643999999999</v>
      </c>
      <c r="K118" s="25">
        <f t="shared" si="33"/>
        <v>23.646139999999999</v>
      </c>
      <c r="L118" s="25">
        <f t="shared" si="33"/>
        <v>23.915369999999999</v>
      </c>
    </row>
    <row r="119" spans="1:12" ht="31.5" customHeight="1" x14ac:dyDescent="0.25">
      <c r="A119" s="70" t="s">
        <v>93</v>
      </c>
      <c r="B119" s="71">
        <v>911</v>
      </c>
      <c r="C119" s="5" t="s">
        <v>16</v>
      </c>
      <c r="D119" s="5" t="s">
        <v>25</v>
      </c>
      <c r="E119" s="5" t="s">
        <v>43</v>
      </c>
      <c r="F119" s="72">
        <v>1</v>
      </c>
      <c r="G119" s="65" t="s">
        <v>32</v>
      </c>
      <c r="H119" s="72">
        <v>43040</v>
      </c>
      <c r="I119" s="72">
        <v>240</v>
      </c>
      <c r="J119" s="25">
        <f>81.57692+110-65.91048</f>
        <v>125.66643999999999</v>
      </c>
      <c r="K119" s="25">
        <v>23.646139999999999</v>
      </c>
      <c r="L119" s="25">
        <v>23.915369999999999</v>
      </c>
    </row>
    <row r="120" spans="1:12" x14ac:dyDescent="0.25">
      <c r="A120" s="73" t="s">
        <v>53</v>
      </c>
      <c r="B120" s="71">
        <v>911</v>
      </c>
      <c r="C120" s="74" t="s">
        <v>27</v>
      </c>
      <c r="D120" s="74"/>
      <c r="E120" s="80"/>
      <c r="F120" s="74"/>
      <c r="G120" s="74"/>
      <c r="H120" s="74"/>
      <c r="I120" s="81"/>
      <c r="J120" s="98">
        <f t="shared" ref="J120:L125" si="34">J121</f>
        <v>108.4</v>
      </c>
      <c r="K120" s="98">
        <f t="shared" si="34"/>
        <v>55.7</v>
      </c>
      <c r="L120" s="98">
        <f t="shared" si="34"/>
        <v>24.299999999999997</v>
      </c>
    </row>
    <row r="121" spans="1:12" x14ac:dyDescent="0.25">
      <c r="A121" s="82" t="s">
        <v>23</v>
      </c>
      <c r="B121" s="71">
        <v>911</v>
      </c>
      <c r="C121" s="74" t="s">
        <v>27</v>
      </c>
      <c r="D121" s="74" t="s">
        <v>13</v>
      </c>
      <c r="E121" s="81"/>
      <c r="F121" s="74"/>
      <c r="G121" s="74"/>
      <c r="H121" s="74"/>
      <c r="I121" s="81"/>
      <c r="J121" s="98">
        <f t="shared" si="34"/>
        <v>108.4</v>
      </c>
      <c r="K121" s="98">
        <f t="shared" si="34"/>
        <v>55.7</v>
      </c>
      <c r="L121" s="98">
        <f t="shared" si="34"/>
        <v>24.299999999999997</v>
      </c>
    </row>
    <row r="122" spans="1:12" ht="36.75" customHeight="1" x14ac:dyDescent="0.25">
      <c r="A122" s="112" t="s">
        <v>159</v>
      </c>
      <c r="B122" s="71">
        <v>911</v>
      </c>
      <c r="C122" s="5" t="s">
        <v>27</v>
      </c>
      <c r="D122" s="5" t="s">
        <v>13</v>
      </c>
      <c r="E122" s="5">
        <v>89</v>
      </c>
      <c r="F122" s="5"/>
      <c r="G122" s="5"/>
      <c r="H122" s="5"/>
      <c r="I122" s="64"/>
      <c r="J122" s="99">
        <f t="shared" si="34"/>
        <v>108.4</v>
      </c>
      <c r="K122" s="99">
        <f t="shared" si="34"/>
        <v>55.7</v>
      </c>
      <c r="L122" s="99">
        <f t="shared" si="34"/>
        <v>24.299999999999997</v>
      </c>
    </row>
    <row r="123" spans="1:12" ht="47.25" x14ac:dyDescent="0.25">
      <c r="A123" s="113" t="s">
        <v>160</v>
      </c>
      <c r="B123" s="71">
        <v>911</v>
      </c>
      <c r="C123" s="5" t="s">
        <v>27</v>
      </c>
      <c r="D123" s="5" t="s">
        <v>13</v>
      </c>
      <c r="E123" s="5">
        <v>89</v>
      </c>
      <c r="F123" s="5">
        <v>1</v>
      </c>
      <c r="G123" s="5"/>
      <c r="H123" s="5"/>
      <c r="I123" s="64"/>
      <c r="J123" s="99">
        <f t="shared" si="34"/>
        <v>108.4</v>
      </c>
      <c r="K123" s="99">
        <f t="shared" si="34"/>
        <v>55.7</v>
      </c>
      <c r="L123" s="99">
        <f t="shared" si="34"/>
        <v>24.299999999999997</v>
      </c>
    </row>
    <row r="124" spans="1:12" x14ac:dyDescent="0.25">
      <c r="A124" s="78" t="s">
        <v>87</v>
      </c>
      <c r="B124" s="71">
        <v>911</v>
      </c>
      <c r="C124" s="83" t="s">
        <v>27</v>
      </c>
      <c r="D124" s="83" t="s">
        <v>13</v>
      </c>
      <c r="E124" s="84">
        <v>89</v>
      </c>
      <c r="F124" s="65">
        <v>1</v>
      </c>
      <c r="G124" s="65" t="s">
        <v>32</v>
      </c>
      <c r="H124" s="65" t="s">
        <v>55</v>
      </c>
      <c r="I124" s="84"/>
      <c r="J124" s="99">
        <f t="shared" si="34"/>
        <v>108.4</v>
      </c>
      <c r="K124" s="99">
        <f t="shared" si="34"/>
        <v>55.7</v>
      </c>
      <c r="L124" s="99">
        <f t="shared" si="34"/>
        <v>24.299999999999997</v>
      </c>
    </row>
    <row r="125" spans="1:12" x14ac:dyDescent="0.25">
      <c r="A125" s="78" t="s">
        <v>88</v>
      </c>
      <c r="B125" s="71">
        <v>911</v>
      </c>
      <c r="C125" s="83" t="s">
        <v>27</v>
      </c>
      <c r="D125" s="83" t="s">
        <v>13</v>
      </c>
      <c r="E125" s="84">
        <v>89</v>
      </c>
      <c r="F125" s="65">
        <v>1</v>
      </c>
      <c r="G125" s="65" t="s">
        <v>32</v>
      </c>
      <c r="H125" s="65" t="s">
        <v>55</v>
      </c>
      <c r="I125" s="84" t="s">
        <v>90</v>
      </c>
      <c r="J125" s="99">
        <f t="shared" si="34"/>
        <v>108.4</v>
      </c>
      <c r="K125" s="99">
        <f t="shared" si="34"/>
        <v>55.7</v>
      </c>
      <c r="L125" s="99">
        <f t="shared" si="34"/>
        <v>24.299999999999997</v>
      </c>
    </row>
    <row r="126" spans="1:12" x14ac:dyDescent="0.25">
      <c r="A126" s="78" t="s">
        <v>89</v>
      </c>
      <c r="B126" s="71">
        <v>911</v>
      </c>
      <c r="C126" s="83" t="s">
        <v>27</v>
      </c>
      <c r="D126" s="83" t="s">
        <v>13</v>
      </c>
      <c r="E126" s="84">
        <v>89</v>
      </c>
      <c r="F126" s="65">
        <v>1</v>
      </c>
      <c r="G126" s="65" t="s">
        <v>32</v>
      </c>
      <c r="H126" s="65" t="s">
        <v>55</v>
      </c>
      <c r="I126" s="84" t="s">
        <v>91</v>
      </c>
      <c r="J126" s="99">
        <f>86+22.4</f>
        <v>108.4</v>
      </c>
      <c r="K126" s="99">
        <f>86-K140</f>
        <v>55.7</v>
      </c>
      <c r="L126" s="99">
        <f>86-L140</f>
        <v>24.299999999999997</v>
      </c>
    </row>
    <row r="127" spans="1:12" x14ac:dyDescent="0.25">
      <c r="A127" s="85" t="s">
        <v>15</v>
      </c>
      <c r="B127" s="71">
        <v>911</v>
      </c>
      <c r="C127" s="86" t="s">
        <v>28</v>
      </c>
      <c r="D127" s="86"/>
      <c r="E127" s="87"/>
      <c r="F127" s="88"/>
      <c r="G127" s="88"/>
      <c r="H127" s="88"/>
      <c r="I127" s="87"/>
      <c r="J127" s="98">
        <f t="shared" ref="J127:L132" si="35">J128</f>
        <v>1.5</v>
      </c>
      <c r="K127" s="98">
        <f t="shared" si="35"/>
        <v>1.5</v>
      </c>
      <c r="L127" s="98">
        <f t="shared" si="35"/>
        <v>1.5</v>
      </c>
    </row>
    <row r="128" spans="1:12" x14ac:dyDescent="0.25">
      <c r="A128" s="85" t="s">
        <v>56</v>
      </c>
      <c r="B128" s="71">
        <v>911</v>
      </c>
      <c r="C128" s="88">
        <v>13</v>
      </c>
      <c r="D128" s="88" t="s">
        <v>13</v>
      </c>
      <c r="E128" s="89"/>
      <c r="F128" s="88"/>
      <c r="G128" s="88"/>
      <c r="H128" s="88"/>
      <c r="I128" s="87"/>
      <c r="J128" s="98">
        <f t="shared" si="35"/>
        <v>1.5</v>
      </c>
      <c r="K128" s="98">
        <f t="shared" si="35"/>
        <v>1.5</v>
      </c>
      <c r="L128" s="98">
        <f t="shared" si="35"/>
        <v>1.5</v>
      </c>
    </row>
    <row r="129" spans="1:12" ht="34.5" customHeight="1" x14ac:dyDescent="0.25">
      <c r="A129" s="112" t="s">
        <v>159</v>
      </c>
      <c r="B129" s="71">
        <v>911</v>
      </c>
      <c r="C129" s="65" t="s">
        <v>28</v>
      </c>
      <c r="D129" s="65" t="s">
        <v>13</v>
      </c>
      <c r="E129" s="5">
        <v>89</v>
      </c>
      <c r="F129" s="5"/>
      <c r="G129" s="65"/>
      <c r="H129" s="65"/>
      <c r="I129" s="84"/>
      <c r="J129" s="99">
        <f t="shared" si="35"/>
        <v>1.5</v>
      </c>
      <c r="K129" s="99">
        <f t="shared" si="35"/>
        <v>1.5</v>
      </c>
      <c r="L129" s="99">
        <f t="shared" si="35"/>
        <v>1.5</v>
      </c>
    </row>
    <row r="130" spans="1:12" ht="47.25" x14ac:dyDescent="0.25">
      <c r="A130" s="113" t="s">
        <v>160</v>
      </c>
      <c r="B130" s="71">
        <v>911</v>
      </c>
      <c r="C130" s="65" t="s">
        <v>28</v>
      </c>
      <c r="D130" s="65" t="s">
        <v>13</v>
      </c>
      <c r="E130" s="5">
        <v>89</v>
      </c>
      <c r="F130" s="5">
        <v>1</v>
      </c>
      <c r="G130" s="65"/>
      <c r="H130" s="65"/>
      <c r="I130" s="84"/>
      <c r="J130" s="99">
        <f t="shared" si="35"/>
        <v>1.5</v>
      </c>
      <c r="K130" s="99">
        <f t="shared" si="35"/>
        <v>1.5</v>
      </c>
      <c r="L130" s="99">
        <f t="shared" si="35"/>
        <v>1.5</v>
      </c>
    </row>
    <row r="131" spans="1:12" x14ac:dyDescent="0.25">
      <c r="A131" s="70" t="s">
        <v>57</v>
      </c>
      <c r="B131" s="71">
        <v>911</v>
      </c>
      <c r="C131" s="65">
        <v>13</v>
      </c>
      <c r="D131" s="65" t="s">
        <v>13</v>
      </c>
      <c r="E131" s="90">
        <v>89</v>
      </c>
      <c r="F131" s="65">
        <v>1</v>
      </c>
      <c r="G131" s="65" t="s">
        <v>32</v>
      </c>
      <c r="H131" s="65">
        <v>41240</v>
      </c>
      <c r="I131" s="84"/>
      <c r="J131" s="101">
        <f t="shared" si="35"/>
        <v>1.5</v>
      </c>
      <c r="K131" s="101">
        <f t="shared" si="35"/>
        <v>1.5</v>
      </c>
      <c r="L131" s="101">
        <f t="shared" si="35"/>
        <v>1.5</v>
      </c>
    </row>
    <row r="132" spans="1:12" x14ac:dyDescent="0.25">
      <c r="A132" s="70" t="s">
        <v>85</v>
      </c>
      <c r="B132" s="71">
        <v>911</v>
      </c>
      <c r="C132" s="65">
        <v>13</v>
      </c>
      <c r="D132" s="65" t="s">
        <v>13</v>
      </c>
      <c r="E132" s="90">
        <v>89</v>
      </c>
      <c r="F132" s="65">
        <v>1</v>
      </c>
      <c r="G132" s="65" t="s">
        <v>32</v>
      </c>
      <c r="H132" s="65" t="s">
        <v>62</v>
      </c>
      <c r="I132" s="84" t="s">
        <v>86</v>
      </c>
      <c r="J132" s="101">
        <f t="shared" si="35"/>
        <v>1.5</v>
      </c>
      <c r="K132" s="101">
        <f t="shared" si="35"/>
        <v>1.5</v>
      </c>
      <c r="L132" s="101">
        <f t="shared" si="35"/>
        <v>1.5</v>
      </c>
    </row>
    <row r="133" spans="1:12" x14ac:dyDescent="0.25">
      <c r="A133" s="69" t="s">
        <v>58</v>
      </c>
      <c r="B133" s="71">
        <v>911</v>
      </c>
      <c r="C133" s="65">
        <v>13</v>
      </c>
      <c r="D133" s="65" t="s">
        <v>13</v>
      </c>
      <c r="E133" s="90">
        <v>89</v>
      </c>
      <c r="F133" s="65">
        <v>1</v>
      </c>
      <c r="G133" s="65" t="s">
        <v>32</v>
      </c>
      <c r="H133" s="65">
        <v>41240</v>
      </c>
      <c r="I133" s="84">
        <v>730</v>
      </c>
      <c r="J133" s="101">
        <v>1.5</v>
      </c>
      <c r="K133" s="101">
        <v>1.5</v>
      </c>
      <c r="L133" s="101">
        <v>1.5</v>
      </c>
    </row>
    <row r="134" spans="1:12" x14ac:dyDescent="0.25">
      <c r="A134" s="69" t="s">
        <v>197</v>
      </c>
      <c r="B134" s="71">
        <v>911</v>
      </c>
      <c r="C134" s="65" t="s">
        <v>162</v>
      </c>
      <c r="D134" s="65"/>
      <c r="E134" s="90"/>
      <c r="F134" s="65"/>
      <c r="G134" s="65"/>
      <c r="H134" s="65"/>
      <c r="I134" s="84"/>
      <c r="J134" s="101"/>
      <c r="K134" s="101">
        <f t="shared" ref="K134:L139" si="36">K135</f>
        <v>30.3</v>
      </c>
      <c r="L134" s="101">
        <f t="shared" si="36"/>
        <v>61.7</v>
      </c>
    </row>
    <row r="135" spans="1:12" x14ac:dyDescent="0.25">
      <c r="A135" s="69" t="s">
        <v>197</v>
      </c>
      <c r="B135" s="71">
        <v>911</v>
      </c>
      <c r="C135" s="65" t="s">
        <v>162</v>
      </c>
      <c r="D135" s="65">
        <v>99</v>
      </c>
      <c r="E135" s="90"/>
      <c r="F135" s="65"/>
      <c r="G135" s="65"/>
      <c r="H135" s="65"/>
      <c r="I135" s="84"/>
      <c r="J135" s="101"/>
      <c r="K135" s="101">
        <f t="shared" si="36"/>
        <v>30.3</v>
      </c>
      <c r="L135" s="101">
        <f t="shared" si="36"/>
        <v>61.7</v>
      </c>
    </row>
    <row r="136" spans="1:12" ht="35.25" customHeight="1" x14ac:dyDescent="0.25">
      <c r="A136" s="78" t="s">
        <v>159</v>
      </c>
      <c r="B136" s="71">
        <v>911</v>
      </c>
      <c r="C136" s="65" t="s">
        <v>162</v>
      </c>
      <c r="D136" s="65">
        <v>99</v>
      </c>
      <c r="E136" s="65" t="s">
        <v>43</v>
      </c>
      <c r="F136" s="65" t="s">
        <v>167</v>
      </c>
      <c r="G136" s="65"/>
      <c r="H136" s="65"/>
      <c r="I136" s="84"/>
      <c r="J136" s="101"/>
      <c r="K136" s="101">
        <f t="shared" si="36"/>
        <v>30.3</v>
      </c>
      <c r="L136" s="101">
        <f t="shared" si="36"/>
        <v>61.7</v>
      </c>
    </row>
    <row r="137" spans="1:12" ht="47.25" x14ac:dyDescent="0.25">
      <c r="A137" s="78" t="s">
        <v>160</v>
      </c>
      <c r="B137" s="71">
        <v>911</v>
      </c>
      <c r="C137" s="65" t="s">
        <v>162</v>
      </c>
      <c r="D137" s="65">
        <v>99</v>
      </c>
      <c r="E137" s="65" t="s">
        <v>43</v>
      </c>
      <c r="F137" s="65" t="s">
        <v>20</v>
      </c>
      <c r="G137" s="65"/>
      <c r="H137" s="65"/>
      <c r="I137" s="84"/>
      <c r="J137" s="101"/>
      <c r="K137" s="101">
        <f t="shared" si="36"/>
        <v>30.3</v>
      </c>
      <c r="L137" s="101">
        <f t="shared" si="36"/>
        <v>61.7</v>
      </c>
    </row>
    <row r="138" spans="1:12" x14ac:dyDescent="0.25">
      <c r="A138" s="69" t="s">
        <v>197</v>
      </c>
      <c r="B138" s="71">
        <v>911</v>
      </c>
      <c r="C138" s="65" t="s">
        <v>162</v>
      </c>
      <c r="D138" s="65">
        <v>99</v>
      </c>
      <c r="E138" s="65" t="s">
        <v>43</v>
      </c>
      <c r="F138" s="65" t="s">
        <v>20</v>
      </c>
      <c r="G138" s="65" t="s">
        <v>32</v>
      </c>
      <c r="H138" s="65" t="s">
        <v>163</v>
      </c>
      <c r="I138" s="65"/>
      <c r="J138" s="101"/>
      <c r="K138" s="101">
        <f t="shared" si="36"/>
        <v>30.3</v>
      </c>
      <c r="L138" s="101">
        <f t="shared" si="36"/>
        <v>61.7</v>
      </c>
    </row>
    <row r="139" spans="1:12" x14ac:dyDescent="0.25">
      <c r="A139" s="69" t="s">
        <v>100</v>
      </c>
      <c r="B139" s="71">
        <v>911</v>
      </c>
      <c r="C139" s="65" t="s">
        <v>162</v>
      </c>
      <c r="D139" s="65">
        <v>99</v>
      </c>
      <c r="E139" s="65" t="s">
        <v>43</v>
      </c>
      <c r="F139" s="65" t="s">
        <v>20</v>
      </c>
      <c r="G139" s="65" t="s">
        <v>32</v>
      </c>
      <c r="H139" s="65" t="s">
        <v>163</v>
      </c>
      <c r="I139" s="65" t="s">
        <v>101</v>
      </c>
      <c r="J139" s="101"/>
      <c r="K139" s="101">
        <f t="shared" si="36"/>
        <v>30.3</v>
      </c>
      <c r="L139" s="101">
        <f t="shared" si="36"/>
        <v>61.7</v>
      </c>
    </row>
    <row r="140" spans="1:12" x14ac:dyDescent="0.25">
      <c r="A140" s="69" t="s">
        <v>42</v>
      </c>
      <c r="B140" s="71">
        <v>911</v>
      </c>
      <c r="C140" s="65" t="s">
        <v>162</v>
      </c>
      <c r="D140" s="65" t="s">
        <v>162</v>
      </c>
      <c r="E140" s="65" t="s">
        <v>43</v>
      </c>
      <c r="F140" s="65" t="s">
        <v>20</v>
      </c>
      <c r="G140" s="65" t="s">
        <v>32</v>
      </c>
      <c r="H140" s="65" t="s">
        <v>163</v>
      </c>
      <c r="I140" s="65" t="s">
        <v>44</v>
      </c>
      <c r="J140" s="118"/>
      <c r="K140" s="118">
        <v>30.3</v>
      </c>
      <c r="L140" s="118">
        <v>61.7</v>
      </c>
    </row>
  </sheetData>
  <autoFilter ref="A6:L140"/>
  <mergeCells count="9">
    <mergeCell ref="J1:L1"/>
    <mergeCell ref="E4:H5"/>
    <mergeCell ref="A2:L2"/>
    <mergeCell ref="J4:L4"/>
    <mergeCell ref="A4:A5"/>
    <mergeCell ref="B4:B5"/>
    <mergeCell ref="C4:C5"/>
    <mergeCell ref="D4:D5"/>
    <mergeCell ref="I4:I5"/>
  </mergeCells>
  <phoneticPr fontId="6" type="noConversion"/>
  <conditionalFormatting sqref="G40 F112 G112:G113">
    <cfRule type="expression" dxfId="87" priority="87" stopIfTrue="1">
      <formula>$C40=""</formula>
    </cfRule>
    <cfRule type="expression" dxfId="86" priority="88" stopIfTrue="1">
      <formula>$D40&lt;&gt;""</formula>
    </cfRule>
  </conditionalFormatting>
  <conditionalFormatting sqref="A40">
    <cfRule type="expression" dxfId="85" priority="84" stopIfTrue="1">
      <formula>$F40=""</formula>
    </cfRule>
    <cfRule type="expression" dxfId="84" priority="85" stopIfTrue="1">
      <formula>#REF!&lt;&gt;""</formula>
    </cfRule>
    <cfRule type="expression" dxfId="83" priority="86" stopIfTrue="1">
      <formula>AND($G40="",$F40&lt;&gt;"")</formula>
    </cfRule>
  </conditionalFormatting>
  <conditionalFormatting sqref="F40">
    <cfRule type="expression" dxfId="82" priority="82" stopIfTrue="1">
      <formula>$C40=""</formula>
    </cfRule>
    <cfRule type="expression" dxfId="81" priority="83" stopIfTrue="1">
      <formula>$D40&lt;&gt;""</formula>
    </cfRule>
  </conditionalFormatting>
  <conditionalFormatting sqref="F98">
    <cfRule type="expression" dxfId="80" priority="69" stopIfTrue="1">
      <formula>$C98=""</formula>
    </cfRule>
    <cfRule type="expression" dxfId="79" priority="70" stopIfTrue="1">
      <formula>$D98&lt;&gt;""</formula>
    </cfRule>
  </conditionalFormatting>
  <conditionalFormatting sqref="G98">
    <cfRule type="expression" dxfId="78" priority="67" stopIfTrue="1">
      <formula>$C98=""</formula>
    </cfRule>
    <cfRule type="expression" dxfId="77" priority="68" stopIfTrue="1">
      <formula>$D98&lt;&gt;""</formula>
    </cfRule>
  </conditionalFormatting>
  <conditionalFormatting sqref="A114 A117">
    <cfRule type="expression" dxfId="76" priority="64" stopIfTrue="1">
      <formula>$F114=""</formula>
    </cfRule>
    <cfRule type="expression" dxfId="75" priority="66" stopIfTrue="1">
      <formula>AND($G114="",$F114&lt;&gt;"")</formula>
    </cfRule>
  </conditionalFormatting>
  <conditionalFormatting sqref="A117">
    <cfRule type="expression" dxfId="74" priority="48" stopIfTrue="1">
      <formula>$F117=""</formula>
    </cfRule>
    <cfRule type="expression" dxfId="73" priority="50" stopIfTrue="1">
      <formula>AND($G117="",$F117&lt;&gt;"")</formula>
    </cfRule>
  </conditionalFormatting>
  <conditionalFormatting sqref="F98">
    <cfRule type="expression" dxfId="72" priority="46" stopIfTrue="1">
      <formula>$C98=""</formula>
    </cfRule>
    <cfRule type="expression" dxfId="71" priority="47" stopIfTrue="1">
      <formula>$D98&lt;&gt;""</formula>
    </cfRule>
  </conditionalFormatting>
  <conditionalFormatting sqref="G98">
    <cfRule type="expression" dxfId="70" priority="44" stopIfTrue="1">
      <formula>$C98=""</formula>
    </cfRule>
    <cfRule type="expression" dxfId="69" priority="45" stopIfTrue="1">
      <formula>$D98&lt;&gt;""</formula>
    </cfRule>
  </conditionalFormatting>
  <conditionalFormatting sqref="A40">
    <cfRule type="expression" dxfId="68" priority="41" stopIfTrue="1">
      <formula>$F40=""</formula>
    </cfRule>
    <cfRule type="expression" dxfId="67" priority="42" stopIfTrue="1">
      <formula>#REF!&lt;&gt;""</formula>
    </cfRule>
    <cfRule type="expression" dxfId="66" priority="43" stopIfTrue="1">
      <formula>AND($G40="",$F40&lt;&gt;"")</formula>
    </cfRule>
  </conditionalFormatting>
  <conditionalFormatting sqref="G40">
    <cfRule type="expression" dxfId="65" priority="39" stopIfTrue="1">
      <formula>$C40=""</formula>
    </cfRule>
    <cfRule type="expression" dxfId="64" priority="40" stopIfTrue="1">
      <formula>$D40&lt;&gt;""</formula>
    </cfRule>
  </conditionalFormatting>
  <conditionalFormatting sqref="F40">
    <cfRule type="expression" dxfId="63" priority="37" stopIfTrue="1">
      <formula>$C40=""</formula>
    </cfRule>
    <cfRule type="expression" dxfId="62" priority="38" stopIfTrue="1">
      <formula>$D40&lt;&gt;""</formula>
    </cfRule>
  </conditionalFormatting>
  <conditionalFormatting sqref="A37">
    <cfRule type="expression" dxfId="61" priority="13" stopIfTrue="1">
      <formula>$F37=""</formula>
    </cfRule>
    <cfRule type="expression" dxfId="60" priority="14" stopIfTrue="1">
      <formula>#REF!&lt;&gt;""</formula>
    </cfRule>
    <cfRule type="expression" dxfId="59" priority="15" stopIfTrue="1">
      <formula>AND($G37="",$F37&lt;&gt;"")</formula>
    </cfRule>
  </conditionalFormatting>
  <conditionalFormatting sqref="A46">
    <cfRule type="expression" dxfId="58" priority="10" stopIfTrue="1">
      <formula>$F46=""</formula>
    </cfRule>
    <cfRule type="expression" dxfId="57" priority="11" stopIfTrue="1">
      <formula>$H46&lt;&gt;""</formula>
    </cfRule>
    <cfRule type="expression" dxfId="56" priority="12" stopIfTrue="1">
      <formula>AND($G46="",$F46&lt;&gt;"")</formula>
    </cfRule>
  </conditionalFormatting>
  <conditionalFormatting sqref="C46">
    <cfRule type="expression" dxfId="55" priority="7" stopIfTrue="1">
      <formula>$F46=""</formula>
    </cfRule>
    <cfRule type="expression" dxfId="54" priority="8" stopIfTrue="1">
      <formula>#REF!&lt;&gt;""</formula>
    </cfRule>
    <cfRule type="expression" dxfId="53" priority="9" stopIfTrue="1">
      <formula>AND($G46="",$F46&lt;&gt;"")</formula>
    </cfRule>
  </conditionalFormatting>
  <conditionalFormatting sqref="A101">
    <cfRule type="expression" dxfId="52" priority="5" stopIfTrue="1">
      <formula>$F101=""</formula>
    </cfRule>
    <cfRule type="expression" dxfId="51" priority="6" stopIfTrue="1">
      <formula>AND($G101="",$F101&lt;&gt;"")</formula>
    </cfRule>
  </conditionalFormatting>
  <conditionalFormatting sqref="A105">
    <cfRule type="expression" dxfId="50" priority="3" stopIfTrue="1">
      <formula>$F105=""</formula>
    </cfRule>
    <cfRule type="expression" dxfId="49" priority="4" stopIfTrue="1">
      <formula>AND($G105="",$F105&lt;&gt;"")</formula>
    </cfRule>
  </conditionalFormatting>
  <conditionalFormatting sqref="A105">
    <cfRule type="expression" dxfId="48" priority="1" stopIfTrue="1">
      <formula>$F105=""</formula>
    </cfRule>
    <cfRule type="expression" dxfId="47" priority="2" stopIfTrue="1">
      <formula>AND($G105="",$F105&lt;&gt;"")</formula>
    </cfRule>
  </conditionalFormatting>
  <pageMargins left="0.78740157480314965" right="0.78740157480314965" top="0.51181102362204722" bottom="0.39370078740157483" header="0.51181102362204722" footer="0.51181102362204722"/>
  <pageSetup paperSize="9" scale="44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3" stopIfTrue="1" id="{30FC685B-AB8A-45B6-9B61-F294FB9198A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A114 A117</xm:sqref>
        </x14:conditionalFormatting>
        <x14:conditionalFormatting xmlns:xm="http://schemas.microsoft.com/office/excel/2006/main">
          <x14:cfRule type="expression" priority="89" stopIfTrue="1" id="{14DF0874-CBA1-4D17-954B-838B14FC9EBE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L139"/>
  <sheetViews>
    <sheetView view="pageBreakPreview" topLeftCell="A76" zoomScaleNormal="75" zoomScaleSheetLayoutView="100" workbookViewId="0">
      <selection activeCell="C76" sqref="C76"/>
    </sheetView>
  </sheetViews>
  <sheetFormatPr defaultColWidth="8.5703125" defaultRowHeight="15.75" x14ac:dyDescent="0.2"/>
  <cols>
    <col min="1" max="1" width="73.5703125" style="13" customWidth="1"/>
    <col min="2" max="2" width="6.7109375" style="1" customWidth="1"/>
    <col min="3" max="3" width="6.28515625" style="1" customWidth="1"/>
    <col min="4" max="4" width="6.5703125" style="1" customWidth="1"/>
    <col min="5" max="5" width="5.140625" style="1" customWidth="1"/>
    <col min="6" max="6" width="6" style="1" customWidth="1"/>
    <col min="7" max="7" width="10" style="1" customWidth="1"/>
    <col min="8" max="8" width="6" style="1" customWidth="1"/>
    <col min="9" max="9" width="16.28515625" style="1" customWidth="1"/>
    <col min="10" max="10" width="12" style="11" customWidth="1"/>
    <col min="11" max="11" width="13.5703125" style="11" customWidth="1"/>
    <col min="12" max="12" width="61.85546875" style="14" customWidth="1"/>
    <col min="13" max="13" width="11" style="11" customWidth="1"/>
    <col min="14" max="16384" width="8.5703125" style="11"/>
  </cols>
  <sheetData>
    <row r="1" spans="1:12" ht="129" customHeight="1" x14ac:dyDescent="0.25">
      <c r="A1" s="139"/>
      <c r="B1" s="143"/>
      <c r="C1" s="143"/>
      <c r="D1" s="143"/>
      <c r="E1" s="143"/>
      <c r="F1" s="143"/>
      <c r="G1" s="143"/>
      <c r="H1" s="143"/>
      <c r="I1" s="269" t="s">
        <v>216</v>
      </c>
      <c r="J1" s="269"/>
      <c r="K1" s="269"/>
    </row>
    <row r="2" spans="1:12" ht="89.25" customHeight="1" x14ac:dyDescent="0.2">
      <c r="A2" s="278" t="s">
        <v>217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12" ht="18" customHeight="1" x14ac:dyDescent="0.2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90" t="s">
        <v>177</v>
      </c>
    </row>
    <row r="4" spans="1:12" ht="21" customHeight="1" x14ac:dyDescent="0.2">
      <c r="A4" s="277" t="s">
        <v>9</v>
      </c>
      <c r="B4" s="277" t="s">
        <v>10</v>
      </c>
      <c r="C4" s="277" t="s">
        <v>172</v>
      </c>
      <c r="D4" s="277" t="s">
        <v>173</v>
      </c>
      <c r="E4" s="277"/>
      <c r="F4" s="277"/>
      <c r="G4" s="277"/>
      <c r="H4" s="277" t="s">
        <v>174</v>
      </c>
      <c r="I4" s="277" t="s">
        <v>59</v>
      </c>
      <c r="J4" s="277"/>
      <c r="K4" s="277"/>
    </row>
    <row r="5" spans="1:12" ht="20.25" customHeight="1" x14ac:dyDescent="0.2">
      <c r="A5" s="277" t="s">
        <v>175</v>
      </c>
      <c r="B5" s="277" t="s">
        <v>175</v>
      </c>
      <c r="C5" s="277" t="s">
        <v>175</v>
      </c>
      <c r="D5" s="277" t="s">
        <v>175</v>
      </c>
      <c r="E5" s="277"/>
      <c r="F5" s="277"/>
      <c r="G5" s="277"/>
      <c r="H5" s="277" t="s">
        <v>175</v>
      </c>
      <c r="I5" s="242" t="s">
        <v>182</v>
      </c>
      <c r="J5" s="242" t="s">
        <v>207</v>
      </c>
      <c r="K5" s="242" t="s">
        <v>210</v>
      </c>
    </row>
    <row r="6" spans="1:12" ht="14.25" customHeight="1" x14ac:dyDescent="0.2">
      <c r="A6" s="92">
        <v>1</v>
      </c>
      <c r="B6" s="92">
        <v>2</v>
      </c>
      <c r="C6" s="92">
        <v>3</v>
      </c>
      <c r="D6" s="92">
        <v>4</v>
      </c>
      <c r="E6" s="92">
        <v>5</v>
      </c>
      <c r="F6" s="92">
        <v>6</v>
      </c>
      <c r="G6" s="92">
        <v>7</v>
      </c>
      <c r="H6" s="92">
        <v>8</v>
      </c>
      <c r="I6" s="91">
        <v>9</v>
      </c>
      <c r="J6" s="91">
        <v>10</v>
      </c>
      <c r="K6" s="91">
        <v>11</v>
      </c>
    </row>
    <row r="7" spans="1:12" ht="18" customHeight="1" x14ac:dyDescent="0.2">
      <c r="A7" s="93" t="s">
        <v>19</v>
      </c>
      <c r="B7" s="94"/>
      <c r="C7" s="94"/>
      <c r="D7" s="94"/>
      <c r="E7" s="94"/>
      <c r="F7" s="94"/>
      <c r="G7" s="94"/>
      <c r="H7" s="94"/>
      <c r="I7" s="95">
        <f>I8+I54+I69+I90+I119+I126+I133+I63</f>
        <v>5359.8566499999997</v>
      </c>
      <c r="J7" s="95">
        <f>J8+J54+J69+J90+J119+J126+J133+J63</f>
        <v>1722.5461400000002</v>
      </c>
      <c r="K7" s="95">
        <f>K8+K54+K69+K90+K119+K126+K133+K63</f>
        <v>1864.5153700000001</v>
      </c>
    </row>
    <row r="8" spans="1:12" ht="18" customHeight="1" x14ac:dyDescent="0.25">
      <c r="A8" s="96" t="s">
        <v>12</v>
      </c>
      <c r="B8" s="71" t="s">
        <v>13</v>
      </c>
      <c r="C8" s="71"/>
      <c r="D8" s="74"/>
      <c r="E8" s="74"/>
      <c r="F8" s="74"/>
      <c r="G8" s="74"/>
      <c r="H8" s="97"/>
      <c r="I8" s="98">
        <f>I9+I18+I39+I45</f>
        <v>2277.2875100000001</v>
      </c>
      <c r="J8" s="98">
        <f>J9+J18+J39+J45</f>
        <v>982.7</v>
      </c>
      <c r="K8" s="98">
        <f>K9+K18+K39+K45</f>
        <v>982.2</v>
      </c>
    </row>
    <row r="9" spans="1:12" s="16" customFormat="1" ht="31.5" x14ac:dyDescent="0.25">
      <c r="A9" s="85" t="s">
        <v>29</v>
      </c>
      <c r="B9" s="74" t="s">
        <v>13</v>
      </c>
      <c r="C9" s="74" t="s">
        <v>24</v>
      </c>
      <c r="D9" s="74"/>
      <c r="E9" s="74"/>
      <c r="F9" s="74"/>
      <c r="G9" s="74"/>
      <c r="H9" s="80"/>
      <c r="I9" s="98">
        <f t="shared" ref="I9:K13" si="0">I10</f>
        <v>984.197</v>
      </c>
      <c r="J9" s="98">
        <f t="shared" si="0"/>
        <v>449.2</v>
      </c>
      <c r="K9" s="98">
        <f t="shared" si="0"/>
        <v>449.2</v>
      </c>
      <c r="L9" s="15"/>
    </row>
    <row r="10" spans="1:12" s="18" customFormat="1" x14ac:dyDescent="0.25">
      <c r="A10" s="78" t="s">
        <v>130</v>
      </c>
      <c r="B10" s="5" t="s">
        <v>13</v>
      </c>
      <c r="C10" s="5" t="s">
        <v>24</v>
      </c>
      <c r="D10" s="5" t="s">
        <v>30</v>
      </c>
      <c r="E10" s="5"/>
      <c r="F10" s="5"/>
      <c r="G10" s="5"/>
      <c r="H10" s="66"/>
      <c r="I10" s="99">
        <f t="shared" si="0"/>
        <v>984.197</v>
      </c>
      <c r="J10" s="99">
        <f t="shared" si="0"/>
        <v>449.2</v>
      </c>
      <c r="K10" s="99">
        <f t="shared" si="0"/>
        <v>449.2</v>
      </c>
      <c r="L10" s="17"/>
    </row>
    <row r="11" spans="1:12" s="18" customFormat="1" x14ac:dyDescent="0.25">
      <c r="A11" s="70" t="s">
        <v>128</v>
      </c>
      <c r="B11" s="5" t="s">
        <v>13</v>
      </c>
      <c r="C11" s="5" t="s">
        <v>24</v>
      </c>
      <c r="D11" s="5">
        <v>65</v>
      </c>
      <c r="E11" s="5">
        <v>1</v>
      </c>
      <c r="F11" s="74"/>
      <c r="G11" s="74"/>
      <c r="H11" s="80"/>
      <c r="I11" s="99">
        <f>I12+I15</f>
        <v>984.197</v>
      </c>
      <c r="J11" s="99">
        <f t="shared" si="0"/>
        <v>449.2</v>
      </c>
      <c r="K11" s="99">
        <f t="shared" si="0"/>
        <v>449.2</v>
      </c>
      <c r="L11" s="17"/>
    </row>
    <row r="12" spans="1:12" s="18" customFormat="1" x14ac:dyDescent="0.25">
      <c r="A12" s="100" t="s">
        <v>105</v>
      </c>
      <c r="B12" s="65" t="s">
        <v>13</v>
      </c>
      <c r="C12" s="65" t="s">
        <v>24</v>
      </c>
      <c r="D12" s="65" t="s">
        <v>30</v>
      </c>
      <c r="E12" s="65" t="s">
        <v>20</v>
      </c>
      <c r="F12" s="65" t="s">
        <v>32</v>
      </c>
      <c r="G12" s="65" t="s">
        <v>33</v>
      </c>
      <c r="H12" s="80"/>
      <c r="I12" s="99">
        <f t="shared" si="0"/>
        <v>437.197</v>
      </c>
      <c r="J12" s="99">
        <f t="shared" si="0"/>
        <v>449.2</v>
      </c>
      <c r="K12" s="99">
        <f t="shared" si="0"/>
        <v>449.2</v>
      </c>
      <c r="L12" s="17"/>
    </row>
    <row r="13" spans="1:12" s="18" customFormat="1" ht="63" x14ac:dyDescent="0.25">
      <c r="A13" s="100" t="s">
        <v>96</v>
      </c>
      <c r="B13" s="65" t="s">
        <v>13</v>
      </c>
      <c r="C13" s="65" t="s">
        <v>24</v>
      </c>
      <c r="D13" s="65" t="s">
        <v>30</v>
      </c>
      <c r="E13" s="65" t="s">
        <v>20</v>
      </c>
      <c r="F13" s="65" t="s">
        <v>32</v>
      </c>
      <c r="G13" s="65" t="s">
        <v>33</v>
      </c>
      <c r="H13" s="66" t="s">
        <v>98</v>
      </c>
      <c r="I13" s="99">
        <f t="shared" si="0"/>
        <v>437.197</v>
      </c>
      <c r="J13" s="99">
        <f t="shared" si="0"/>
        <v>449.2</v>
      </c>
      <c r="K13" s="99">
        <f t="shared" si="0"/>
        <v>449.2</v>
      </c>
      <c r="L13" s="17"/>
    </row>
    <row r="14" spans="1:12" ht="36" customHeight="1" x14ac:dyDescent="0.25">
      <c r="A14" s="100" t="s">
        <v>97</v>
      </c>
      <c r="B14" s="65" t="s">
        <v>13</v>
      </c>
      <c r="C14" s="65" t="s">
        <v>24</v>
      </c>
      <c r="D14" s="65" t="s">
        <v>30</v>
      </c>
      <c r="E14" s="65" t="s">
        <v>20</v>
      </c>
      <c r="F14" s="65" t="s">
        <v>32</v>
      </c>
      <c r="G14" s="65" t="s">
        <v>33</v>
      </c>
      <c r="H14" s="66" t="s">
        <v>99</v>
      </c>
      <c r="I14" s="99">
        <f>'Прил 2'!J15</f>
        <v>437.197</v>
      </c>
      <c r="J14" s="99">
        <f>'Прил 2'!K15</f>
        <v>449.2</v>
      </c>
      <c r="K14" s="99">
        <f>'Прил 2'!L15</f>
        <v>449.2</v>
      </c>
    </row>
    <row r="15" spans="1:12" ht="49.5" customHeight="1" x14ac:dyDescent="0.25">
      <c r="A15" s="202" t="s">
        <v>187</v>
      </c>
      <c r="B15" s="203" t="s">
        <v>13</v>
      </c>
      <c r="C15" s="203" t="s">
        <v>24</v>
      </c>
      <c r="D15" s="203" t="s">
        <v>30</v>
      </c>
      <c r="E15" s="203" t="s">
        <v>20</v>
      </c>
      <c r="F15" s="203" t="s">
        <v>32</v>
      </c>
      <c r="G15" s="203" t="s">
        <v>188</v>
      </c>
      <c r="H15" s="204"/>
      <c r="I15" s="99">
        <f>I16</f>
        <v>547</v>
      </c>
      <c r="J15" s="99">
        <f t="shared" ref="J15:K16" si="1">J16</f>
        <v>0</v>
      </c>
      <c r="K15" s="99">
        <f t="shared" si="1"/>
        <v>0</v>
      </c>
    </row>
    <row r="16" spans="1:12" ht="45" customHeight="1" x14ac:dyDescent="0.25">
      <c r="A16" s="205" t="s">
        <v>96</v>
      </c>
      <c r="B16" s="203" t="s">
        <v>13</v>
      </c>
      <c r="C16" s="203" t="s">
        <v>24</v>
      </c>
      <c r="D16" s="203" t="s">
        <v>30</v>
      </c>
      <c r="E16" s="203" t="s">
        <v>20</v>
      </c>
      <c r="F16" s="203" t="s">
        <v>32</v>
      </c>
      <c r="G16" s="203" t="s">
        <v>188</v>
      </c>
      <c r="H16" s="204" t="s">
        <v>98</v>
      </c>
      <c r="I16" s="99">
        <f>I17</f>
        <v>547</v>
      </c>
      <c r="J16" s="99">
        <f t="shared" si="1"/>
        <v>0</v>
      </c>
      <c r="K16" s="99">
        <f t="shared" si="1"/>
        <v>0</v>
      </c>
    </row>
    <row r="17" spans="1:12" ht="39.75" customHeight="1" x14ac:dyDescent="0.25">
      <c r="A17" s="205" t="s">
        <v>97</v>
      </c>
      <c r="B17" s="203" t="s">
        <v>13</v>
      </c>
      <c r="C17" s="203" t="s">
        <v>24</v>
      </c>
      <c r="D17" s="203" t="s">
        <v>30</v>
      </c>
      <c r="E17" s="203" t="s">
        <v>20</v>
      </c>
      <c r="F17" s="203" t="s">
        <v>32</v>
      </c>
      <c r="G17" s="203" t="s">
        <v>188</v>
      </c>
      <c r="H17" s="204" t="s">
        <v>99</v>
      </c>
      <c r="I17" s="99">
        <f>'Прил 2'!J18</f>
        <v>547</v>
      </c>
      <c r="J17" s="99">
        <f>'Прил 2'!K18</f>
        <v>0</v>
      </c>
      <c r="K17" s="99">
        <f>'Прил 2'!L18</f>
        <v>0</v>
      </c>
    </row>
    <row r="18" spans="1:12" ht="47.25" x14ac:dyDescent="0.25">
      <c r="A18" s="73" t="s">
        <v>60</v>
      </c>
      <c r="B18" s="74" t="s">
        <v>13</v>
      </c>
      <c r="C18" s="74" t="s">
        <v>14</v>
      </c>
      <c r="D18" s="74"/>
      <c r="E18" s="74"/>
      <c r="F18" s="74"/>
      <c r="G18" s="74"/>
      <c r="H18" s="80"/>
      <c r="I18" s="98">
        <f>I19+I34</f>
        <v>1287.5905100000002</v>
      </c>
      <c r="J18" s="98">
        <f>J19+J34</f>
        <v>528</v>
      </c>
      <c r="K18" s="98">
        <f>K19+K34</f>
        <v>528</v>
      </c>
    </row>
    <row r="19" spans="1:12" x14ac:dyDescent="0.25">
      <c r="A19" s="78" t="s">
        <v>130</v>
      </c>
      <c r="B19" s="5" t="s">
        <v>13</v>
      </c>
      <c r="C19" s="5" t="s">
        <v>14</v>
      </c>
      <c r="D19" s="5" t="s">
        <v>30</v>
      </c>
      <c r="E19" s="5"/>
      <c r="F19" s="5"/>
      <c r="G19" s="5"/>
      <c r="H19" s="66"/>
      <c r="I19" s="99">
        <f>I20</f>
        <v>1287.1905100000001</v>
      </c>
      <c r="J19" s="99">
        <f>J20</f>
        <v>527.6</v>
      </c>
      <c r="K19" s="99">
        <f>K20</f>
        <v>527.6</v>
      </c>
      <c r="L19" s="17"/>
    </row>
    <row r="20" spans="1:12" ht="31.5" x14ac:dyDescent="0.25">
      <c r="A20" s="78" t="s">
        <v>131</v>
      </c>
      <c r="B20" s="65" t="s">
        <v>13</v>
      </c>
      <c r="C20" s="65" t="s">
        <v>14</v>
      </c>
      <c r="D20" s="65" t="s">
        <v>30</v>
      </c>
      <c r="E20" s="65" t="s">
        <v>21</v>
      </c>
      <c r="F20" s="74"/>
      <c r="G20" s="74"/>
      <c r="H20" s="80"/>
      <c r="I20" s="99">
        <f>I21+I24+I29</f>
        <v>1287.1905100000001</v>
      </c>
      <c r="J20" s="99">
        <f t="shared" ref="J20:K20" si="2">J21+J24</f>
        <v>527.6</v>
      </c>
      <c r="K20" s="99">
        <f t="shared" si="2"/>
        <v>527.6</v>
      </c>
      <c r="L20" s="17"/>
    </row>
    <row r="21" spans="1:12" ht="33" customHeight="1" x14ac:dyDescent="0.25">
      <c r="A21" s="100" t="s">
        <v>34</v>
      </c>
      <c r="B21" s="65" t="s">
        <v>13</v>
      </c>
      <c r="C21" s="65" t="s">
        <v>14</v>
      </c>
      <c r="D21" s="65" t="s">
        <v>30</v>
      </c>
      <c r="E21" s="65" t="s">
        <v>21</v>
      </c>
      <c r="F21" s="65" t="s">
        <v>32</v>
      </c>
      <c r="G21" s="65" t="s">
        <v>35</v>
      </c>
      <c r="H21" s="80"/>
      <c r="I21" s="99">
        <f t="shared" ref="I21:K22" si="3">I22</f>
        <v>376.01600000000002</v>
      </c>
      <c r="J21" s="99">
        <f t="shared" si="3"/>
        <v>397.6</v>
      </c>
      <c r="K21" s="99">
        <f t="shared" si="3"/>
        <v>397.6</v>
      </c>
    </row>
    <row r="22" spans="1:12" ht="63" x14ac:dyDescent="0.25">
      <c r="A22" s="100" t="s">
        <v>96</v>
      </c>
      <c r="B22" s="65" t="s">
        <v>13</v>
      </c>
      <c r="C22" s="65" t="s">
        <v>14</v>
      </c>
      <c r="D22" s="65" t="s">
        <v>30</v>
      </c>
      <c r="E22" s="65" t="s">
        <v>21</v>
      </c>
      <c r="F22" s="65" t="s">
        <v>32</v>
      </c>
      <c r="G22" s="65" t="s">
        <v>35</v>
      </c>
      <c r="H22" s="66" t="s">
        <v>98</v>
      </c>
      <c r="I22" s="99">
        <f t="shared" si="3"/>
        <v>376.01600000000002</v>
      </c>
      <c r="J22" s="99">
        <f t="shared" si="3"/>
        <v>397.6</v>
      </c>
      <c r="K22" s="99">
        <f t="shared" si="3"/>
        <v>397.6</v>
      </c>
    </row>
    <row r="23" spans="1:12" ht="31.5" x14ac:dyDescent="0.25">
      <c r="A23" s="100" t="s">
        <v>97</v>
      </c>
      <c r="B23" s="65" t="s">
        <v>13</v>
      </c>
      <c r="C23" s="65" t="s">
        <v>14</v>
      </c>
      <c r="D23" s="65" t="s">
        <v>30</v>
      </c>
      <c r="E23" s="65" t="s">
        <v>21</v>
      </c>
      <c r="F23" s="65" t="s">
        <v>32</v>
      </c>
      <c r="G23" s="65" t="s">
        <v>35</v>
      </c>
      <c r="H23" s="66" t="s">
        <v>99</v>
      </c>
      <c r="I23" s="99">
        <f>'Прил 2'!J24</f>
        <v>376.01600000000002</v>
      </c>
      <c r="J23" s="99">
        <f>'Прил 2'!K24</f>
        <v>397.6</v>
      </c>
      <c r="K23" s="99">
        <f>'Прил 2'!L24</f>
        <v>397.6</v>
      </c>
    </row>
    <row r="24" spans="1:12" s="1" customFormat="1" ht="31.5" x14ac:dyDescent="0.25">
      <c r="A24" s="70" t="s">
        <v>213</v>
      </c>
      <c r="B24" s="65" t="s">
        <v>13</v>
      </c>
      <c r="C24" s="65" t="s">
        <v>14</v>
      </c>
      <c r="D24" s="65" t="s">
        <v>30</v>
      </c>
      <c r="E24" s="65" t="s">
        <v>21</v>
      </c>
      <c r="F24" s="65" t="s">
        <v>32</v>
      </c>
      <c r="G24" s="65" t="s">
        <v>36</v>
      </c>
      <c r="H24" s="66"/>
      <c r="I24" s="99">
        <f>I25+I27</f>
        <v>355.44750999999997</v>
      </c>
      <c r="J24" s="99">
        <f>J25+J27</f>
        <v>130</v>
      </c>
      <c r="K24" s="99">
        <f>K25+K27</f>
        <v>130</v>
      </c>
      <c r="L24" s="19"/>
    </row>
    <row r="25" spans="1:12" s="6" customFormat="1" ht="31.5" x14ac:dyDescent="0.25">
      <c r="A25" s="70" t="s">
        <v>92</v>
      </c>
      <c r="B25" s="65" t="s">
        <v>13</v>
      </c>
      <c r="C25" s="65" t="s">
        <v>14</v>
      </c>
      <c r="D25" s="65" t="s">
        <v>30</v>
      </c>
      <c r="E25" s="65" t="s">
        <v>21</v>
      </c>
      <c r="F25" s="65" t="s">
        <v>32</v>
      </c>
      <c r="G25" s="65" t="s">
        <v>36</v>
      </c>
      <c r="H25" s="66" t="s">
        <v>94</v>
      </c>
      <c r="I25" s="23">
        <f t="shared" ref="I25:K25" si="4">I26</f>
        <v>325.44750999999997</v>
      </c>
      <c r="J25" s="23">
        <f t="shared" si="4"/>
        <v>100</v>
      </c>
      <c r="K25" s="23">
        <f t="shared" si="4"/>
        <v>100</v>
      </c>
      <c r="L25" s="14"/>
    </row>
    <row r="26" spans="1:12" s="6" customFormat="1" ht="31.5" x14ac:dyDescent="0.25">
      <c r="A26" s="70" t="s">
        <v>93</v>
      </c>
      <c r="B26" s="65" t="s">
        <v>13</v>
      </c>
      <c r="C26" s="65" t="s">
        <v>14</v>
      </c>
      <c r="D26" s="65" t="s">
        <v>30</v>
      </c>
      <c r="E26" s="65" t="s">
        <v>21</v>
      </c>
      <c r="F26" s="65" t="s">
        <v>32</v>
      </c>
      <c r="G26" s="65" t="s">
        <v>36</v>
      </c>
      <c r="H26" s="5" t="s">
        <v>95</v>
      </c>
      <c r="I26" s="101">
        <f>'Прил 2'!J27</f>
        <v>325.44750999999997</v>
      </c>
      <c r="J26" s="101">
        <f>'Прил 2'!K27</f>
        <v>100</v>
      </c>
      <c r="K26" s="101">
        <f>'Прил 2'!L27</f>
        <v>100</v>
      </c>
      <c r="L26" s="14"/>
    </row>
    <row r="27" spans="1:12" s="6" customFormat="1" x14ac:dyDescent="0.25">
      <c r="A27" s="69" t="s">
        <v>100</v>
      </c>
      <c r="B27" s="5" t="s">
        <v>13</v>
      </c>
      <c r="C27" s="5" t="s">
        <v>14</v>
      </c>
      <c r="D27" s="65" t="s">
        <v>103</v>
      </c>
      <c r="E27" s="65" t="s">
        <v>21</v>
      </c>
      <c r="F27" s="65" t="s">
        <v>32</v>
      </c>
      <c r="G27" s="65" t="s">
        <v>36</v>
      </c>
      <c r="H27" s="102" t="s">
        <v>101</v>
      </c>
      <c r="I27" s="101">
        <f>I28</f>
        <v>30</v>
      </c>
      <c r="J27" s="101">
        <f>J28</f>
        <v>30</v>
      </c>
      <c r="K27" s="101">
        <f>K28</f>
        <v>30</v>
      </c>
      <c r="L27" s="14" t="s">
        <v>22</v>
      </c>
    </row>
    <row r="28" spans="1:12" s="6" customFormat="1" x14ac:dyDescent="0.25">
      <c r="A28" s="69" t="s">
        <v>102</v>
      </c>
      <c r="B28" s="5" t="s">
        <v>13</v>
      </c>
      <c r="C28" s="5" t="s">
        <v>14</v>
      </c>
      <c r="D28" s="5">
        <v>66</v>
      </c>
      <c r="E28" s="65" t="s">
        <v>21</v>
      </c>
      <c r="F28" s="65" t="s">
        <v>32</v>
      </c>
      <c r="G28" s="65" t="s">
        <v>36</v>
      </c>
      <c r="H28" s="102" t="s">
        <v>104</v>
      </c>
      <c r="I28" s="101">
        <f>'Прил 2'!J29</f>
        <v>30</v>
      </c>
      <c r="J28" s="101">
        <f>'Прил 2'!K29</f>
        <v>30</v>
      </c>
      <c r="K28" s="101">
        <f>'Прил 2'!L29</f>
        <v>30</v>
      </c>
      <c r="L28" s="14"/>
    </row>
    <row r="29" spans="1:12" s="6" customFormat="1" ht="49.5" customHeight="1" x14ac:dyDescent="0.25">
      <c r="A29" s="202" t="s">
        <v>187</v>
      </c>
      <c r="B29" s="206" t="s">
        <v>13</v>
      </c>
      <c r="C29" s="206" t="s">
        <v>14</v>
      </c>
      <c r="D29" s="204" t="s">
        <v>30</v>
      </c>
      <c r="E29" s="203" t="s">
        <v>21</v>
      </c>
      <c r="F29" s="203" t="s">
        <v>32</v>
      </c>
      <c r="G29" s="203" t="s">
        <v>188</v>
      </c>
      <c r="H29" s="207"/>
      <c r="I29" s="101">
        <f>I30+I32</f>
        <v>555.72700000000009</v>
      </c>
      <c r="J29" s="101">
        <f t="shared" ref="J29:K30" si="5">J30</f>
        <v>0</v>
      </c>
      <c r="K29" s="101">
        <f t="shared" si="5"/>
        <v>0</v>
      </c>
      <c r="L29" s="14"/>
    </row>
    <row r="30" spans="1:12" s="6" customFormat="1" ht="61.5" customHeight="1" x14ac:dyDescent="0.25">
      <c r="A30" s="205" t="s">
        <v>96</v>
      </c>
      <c r="B30" s="206" t="s">
        <v>13</v>
      </c>
      <c r="C30" s="206" t="s">
        <v>14</v>
      </c>
      <c r="D30" s="204" t="s">
        <v>30</v>
      </c>
      <c r="E30" s="203" t="s">
        <v>21</v>
      </c>
      <c r="F30" s="203" t="s">
        <v>32</v>
      </c>
      <c r="G30" s="203" t="s">
        <v>188</v>
      </c>
      <c r="H30" s="207" t="s">
        <v>98</v>
      </c>
      <c r="I30" s="101">
        <f>I31</f>
        <v>448.66700000000003</v>
      </c>
      <c r="J30" s="101">
        <f t="shared" si="5"/>
        <v>0</v>
      </c>
      <c r="K30" s="101">
        <f t="shared" si="5"/>
        <v>0</v>
      </c>
      <c r="L30" s="14"/>
    </row>
    <row r="31" spans="1:12" s="6" customFormat="1" ht="42.75" customHeight="1" x14ac:dyDescent="0.25">
      <c r="A31" s="205" t="s">
        <v>97</v>
      </c>
      <c r="B31" s="206" t="s">
        <v>13</v>
      </c>
      <c r="C31" s="206" t="s">
        <v>14</v>
      </c>
      <c r="D31" s="204" t="s">
        <v>30</v>
      </c>
      <c r="E31" s="203" t="s">
        <v>21</v>
      </c>
      <c r="F31" s="203" t="s">
        <v>32</v>
      </c>
      <c r="G31" s="203" t="s">
        <v>188</v>
      </c>
      <c r="H31" s="207" t="s">
        <v>99</v>
      </c>
      <c r="I31" s="101">
        <f>'Прил 2'!J32</f>
        <v>448.66700000000003</v>
      </c>
      <c r="J31" s="101">
        <f>'Прил 2'!K32</f>
        <v>0</v>
      </c>
      <c r="K31" s="101">
        <f>'Прил 2'!L32</f>
        <v>0</v>
      </c>
      <c r="L31" s="14"/>
    </row>
    <row r="32" spans="1:12" s="6" customFormat="1" ht="42.75" customHeight="1" x14ac:dyDescent="0.25">
      <c r="A32" s="70" t="s">
        <v>92</v>
      </c>
      <c r="B32" s="206" t="s">
        <v>13</v>
      </c>
      <c r="C32" s="206" t="s">
        <v>14</v>
      </c>
      <c r="D32" s="204" t="s">
        <v>30</v>
      </c>
      <c r="E32" s="203" t="s">
        <v>21</v>
      </c>
      <c r="F32" s="203" t="s">
        <v>32</v>
      </c>
      <c r="G32" s="203" t="s">
        <v>188</v>
      </c>
      <c r="H32" s="207" t="s">
        <v>94</v>
      </c>
      <c r="I32" s="101">
        <f>I33</f>
        <v>107.06</v>
      </c>
      <c r="J32" s="101">
        <f t="shared" ref="J32:K32" si="6">J33</f>
        <v>0</v>
      </c>
      <c r="K32" s="101">
        <f t="shared" si="6"/>
        <v>0</v>
      </c>
      <c r="L32" s="14"/>
    </row>
    <row r="33" spans="1:12" s="6" customFormat="1" ht="42.75" customHeight="1" x14ac:dyDescent="0.25">
      <c r="A33" s="70" t="s">
        <v>93</v>
      </c>
      <c r="B33" s="206" t="s">
        <v>13</v>
      </c>
      <c r="C33" s="206" t="s">
        <v>14</v>
      </c>
      <c r="D33" s="204" t="s">
        <v>30</v>
      </c>
      <c r="E33" s="203" t="s">
        <v>21</v>
      </c>
      <c r="F33" s="203" t="s">
        <v>32</v>
      </c>
      <c r="G33" s="203" t="s">
        <v>188</v>
      </c>
      <c r="H33" s="207" t="s">
        <v>95</v>
      </c>
      <c r="I33" s="101">
        <f>'Прил 2'!J34</f>
        <v>107.06</v>
      </c>
      <c r="J33" s="101">
        <f>'Прил 2'!K34</f>
        <v>0</v>
      </c>
      <c r="K33" s="101">
        <f>'Прил 2'!L34</f>
        <v>0</v>
      </c>
      <c r="L33" s="14"/>
    </row>
    <row r="34" spans="1:12" s="2" customFormat="1" ht="47.25" x14ac:dyDescent="0.25">
      <c r="A34" s="78" t="s">
        <v>159</v>
      </c>
      <c r="B34" s="5" t="s">
        <v>13</v>
      </c>
      <c r="C34" s="5" t="s">
        <v>14</v>
      </c>
      <c r="D34" s="66">
        <v>89</v>
      </c>
      <c r="E34" s="65"/>
      <c r="F34" s="65"/>
      <c r="G34" s="65"/>
      <c r="H34" s="103"/>
      <c r="I34" s="101">
        <f>I35</f>
        <v>0.4</v>
      </c>
      <c r="J34" s="101">
        <f t="shared" ref="J34:K37" si="7">J35</f>
        <v>0.4</v>
      </c>
      <c r="K34" s="101">
        <f t="shared" si="7"/>
        <v>0.4</v>
      </c>
      <c r="L34" s="19"/>
    </row>
    <row r="35" spans="1:12" s="2" customFormat="1" ht="55.5" customHeight="1" x14ac:dyDescent="0.25">
      <c r="A35" s="78" t="s">
        <v>160</v>
      </c>
      <c r="B35" s="5" t="s">
        <v>13</v>
      </c>
      <c r="C35" s="5" t="s">
        <v>14</v>
      </c>
      <c r="D35" s="66">
        <v>89</v>
      </c>
      <c r="E35" s="65" t="s">
        <v>20</v>
      </c>
      <c r="F35" s="65"/>
      <c r="G35" s="65"/>
      <c r="H35" s="103"/>
      <c r="I35" s="23">
        <f>I36</f>
        <v>0.4</v>
      </c>
      <c r="J35" s="23">
        <f t="shared" si="7"/>
        <v>0.4</v>
      </c>
      <c r="K35" s="23">
        <f t="shared" si="7"/>
        <v>0.4</v>
      </c>
      <c r="L35" s="19"/>
    </row>
    <row r="36" spans="1:12" ht="94.5" x14ac:dyDescent="0.25">
      <c r="A36" s="104" t="s">
        <v>129</v>
      </c>
      <c r="B36" s="5" t="s">
        <v>13</v>
      </c>
      <c r="C36" s="5" t="s">
        <v>14</v>
      </c>
      <c r="D36" s="66">
        <v>89</v>
      </c>
      <c r="E36" s="65" t="s">
        <v>20</v>
      </c>
      <c r="F36" s="65" t="s">
        <v>32</v>
      </c>
      <c r="G36" s="65" t="s">
        <v>38</v>
      </c>
      <c r="H36" s="103"/>
      <c r="I36" s="23">
        <f>I37</f>
        <v>0.4</v>
      </c>
      <c r="J36" s="23">
        <f t="shared" si="7"/>
        <v>0.4</v>
      </c>
      <c r="K36" s="23">
        <f t="shared" si="7"/>
        <v>0.4</v>
      </c>
    </row>
    <row r="37" spans="1:12" ht="31.5" x14ac:dyDescent="0.25">
      <c r="A37" s="70" t="s">
        <v>92</v>
      </c>
      <c r="B37" s="5" t="s">
        <v>13</v>
      </c>
      <c r="C37" s="5" t="s">
        <v>14</v>
      </c>
      <c r="D37" s="66" t="s">
        <v>43</v>
      </c>
      <c r="E37" s="5" t="s">
        <v>20</v>
      </c>
      <c r="F37" s="65" t="s">
        <v>32</v>
      </c>
      <c r="G37" s="65" t="s">
        <v>38</v>
      </c>
      <c r="H37" s="103" t="s">
        <v>94</v>
      </c>
      <c r="I37" s="23">
        <f>I38</f>
        <v>0.4</v>
      </c>
      <c r="J37" s="23">
        <f t="shared" si="7"/>
        <v>0.4</v>
      </c>
      <c r="K37" s="23">
        <f t="shared" si="7"/>
        <v>0.4</v>
      </c>
    </row>
    <row r="38" spans="1:12" ht="31.5" x14ac:dyDescent="0.25">
      <c r="A38" s="70" t="s">
        <v>93</v>
      </c>
      <c r="B38" s="5" t="s">
        <v>13</v>
      </c>
      <c r="C38" s="5" t="s">
        <v>14</v>
      </c>
      <c r="D38" s="66" t="s">
        <v>43</v>
      </c>
      <c r="E38" s="65" t="s">
        <v>20</v>
      </c>
      <c r="F38" s="65" t="s">
        <v>32</v>
      </c>
      <c r="G38" s="65" t="s">
        <v>38</v>
      </c>
      <c r="H38" s="103" t="s">
        <v>95</v>
      </c>
      <c r="I38" s="23">
        <f>'Прил 2'!J39</f>
        <v>0.4</v>
      </c>
      <c r="J38" s="23">
        <f>'Прил 2'!K39</f>
        <v>0.4</v>
      </c>
      <c r="K38" s="23">
        <f>'Прил 2'!L39</f>
        <v>0.4</v>
      </c>
    </row>
    <row r="39" spans="1:12" x14ac:dyDescent="0.25">
      <c r="A39" s="85" t="s">
        <v>39</v>
      </c>
      <c r="B39" s="88" t="s">
        <v>13</v>
      </c>
      <c r="C39" s="88" t="s">
        <v>40</v>
      </c>
      <c r="D39" s="88"/>
      <c r="E39" s="75"/>
      <c r="F39" s="75"/>
      <c r="G39" s="89"/>
      <c r="H39" s="89"/>
      <c r="I39" s="105">
        <f>I40</f>
        <v>5</v>
      </c>
      <c r="J39" s="105">
        <f t="shared" ref="J39:K43" si="8">J40</f>
        <v>5</v>
      </c>
      <c r="K39" s="105">
        <f t="shared" si="8"/>
        <v>5</v>
      </c>
    </row>
    <row r="40" spans="1:12" ht="47.25" x14ac:dyDescent="0.25">
      <c r="A40" s="78" t="s">
        <v>159</v>
      </c>
      <c r="B40" s="65" t="s">
        <v>13</v>
      </c>
      <c r="C40" s="65" t="s">
        <v>40</v>
      </c>
      <c r="D40" s="66">
        <v>89</v>
      </c>
      <c r="E40" s="65"/>
      <c r="F40" s="65"/>
      <c r="G40" s="90"/>
      <c r="H40" s="90"/>
      <c r="I40" s="23">
        <f>I41</f>
        <v>5</v>
      </c>
      <c r="J40" s="23">
        <f t="shared" si="8"/>
        <v>5</v>
      </c>
      <c r="K40" s="23">
        <f t="shared" si="8"/>
        <v>5</v>
      </c>
      <c r="L40" s="19"/>
    </row>
    <row r="41" spans="1:12" s="6" customFormat="1" ht="51" customHeight="1" x14ac:dyDescent="0.25">
      <c r="A41" s="78" t="s">
        <v>160</v>
      </c>
      <c r="B41" s="65" t="s">
        <v>13</v>
      </c>
      <c r="C41" s="65" t="s">
        <v>40</v>
      </c>
      <c r="D41" s="66">
        <v>89</v>
      </c>
      <c r="E41" s="65" t="s">
        <v>20</v>
      </c>
      <c r="F41" s="65"/>
      <c r="G41" s="90"/>
      <c r="H41" s="90"/>
      <c r="I41" s="23">
        <f>I42</f>
        <v>5</v>
      </c>
      <c r="J41" s="23">
        <f t="shared" si="8"/>
        <v>5</v>
      </c>
      <c r="K41" s="23">
        <f t="shared" si="8"/>
        <v>5</v>
      </c>
      <c r="L41" s="19"/>
    </row>
    <row r="42" spans="1:12" s="6" customFormat="1" ht="36" customHeight="1" x14ac:dyDescent="0.25">
      <c r="A42" s="70" t="s">
        <v>161</v>
      </c>
      <c r="B42" s="65" t="s">
        <v>13</v>
      </c>
      <c r="C42" s="65" t="s">
        <v>40</v>
      </c>
      <c r="D42" s="66">
        <v>89</v>
      </c>
      <c r="E42" s="65" t="s">
        <v>20</v>
      </c>
      <c r="F42" s="65" t="s">
        <v>32</v>
      </c>
      <c r="G42" s="65" t="s">
        <v>41</v>
      </c>
      <c r="H42" s="90"/>
      <c r="I42" s="23">
        <f>I43</f>
        <v>5</v>
      </c>
      <c r="J42" s="23">
        <f t="shared" si="8"/>
        <v>5</v>
      </c>
      <c r="K42" s="23">
        <f t="shared" si="8"/>
        <v>5</v>
      </c>
      <c r="L42" s="14"/>
    </row>
    <row r="43" spans="1:12" s="20" customFormat="1" x14ac:dyDescent="0.25">
      <c r="A43" s="69" t="s">
        <v>100</v>
      </c>
      <c r="B43" s="65" t="s">
        <v>13</v>
      </c>
      <c r="C43" s="65" t="s">
        <v>40</v>
      </c>
      <c r="D43" s="66">
        <v>89</v>
      </c>
      <c r="E43" s="65" t="s">
        <v>20</v>
      </c>
      <c r="F43" s="65" t="s">
        <v>32</v>
      </c>
      <c r="G43" s="65" t="s">
        <v>41</v>
      </c>
      <c r="H43" s="90" t="s">
        <v>101</v>
      </c>
      <c r="I43" s="23">
        <f>I44</f>
        <v>5</v>
      </c>
      <c r="J43" s="23">
        <f t="shared" si="8"/>
        <v>5</v>
      </c>
      <c r="K43" s="23">
        <f t="shared" si="8"/>
        <v>5</v>
      </c>
      <c r="L43" s="14"/>
    </row>
    <row r="44" spans="1:12" s="6" customFormat="1" x14ac:dyDescent="0.25">
      <c r="A44" s="70" t="s">
        <v>42</v>
      </c>
      <c r="B44" s="65" t="s">
        <v>13</v>
      </c>
      <c r="C44" s="65" t="s">
        <v>40</v>
      </c>
      <c r="D44" s="65" t="s">
        <v>43</v>
      </c>
      <c r="E44" s="65" t="s">
        <v>20</v>
      </c>
      <c r="F44" s="65" t="s">
        <v>32</v>
      </c>
      <c r="G44" s="65" t="s">
        <v>41</v>
      </c>
      <c r="H44" s="90" t="s">
        <v>44</v>
      </c>
      <c r="I44" s="23">
        <f>'Прил 2'!J45</f>
        <v>5</v>
      </c>
      <c r="J44" s="23">
        <f>'Прил 2'!K45</f>
        <v>5</v>
      </c>
      <c r="K44" s="23">
        <f>'Прил 2'!L45</f>
        <v>5</v>
      </c>
      <c r="L44" s="14"/>
    </row>
    <row r="45" spans="1:12" s="6" customFormat="1" x14ac:dyDescent="0.25">
      <c r="A45" s="70" t="s">
        <v>189</v>
      </c>
      <c r="B45" s="208" t="s">
        <v>13</v>
      </c>
      <c r="C45" s="88" t="s">
        <v>28</v>
      </c>
      <c r="D45" s="90"/>
      <c r="E45" s="65"/>
      <c r="F45" s="65"/>
      <c r="G45" s="65"/>
      <c r="H45" s="84"/>
      <c r="I45" s="105">
        <f>I50+I46</f>
        <v>0.5</v>
      </c>
      <c r="J45" s="105">
        <f t="shared" ref="J45:K45" si="9">J50+J46</f>
        <v>0.5</v>
      </c>
      <c r="K45" s="105">
        <f t="shared" si="9"/>
        <v>0</v>
      </c>
      <c r="L45" s="14"/>
    </row>
    <row r="46" spans="1:12" s="6" customFormat="1" ht="47.25" hidden="1" x14ac:dyDescent="0.25">
      <c r="A46" s="70" t="s">
        <v>202</v>
      </c>
      <c r="B46" s="65" t="s">
        <v>13</v>
      </c>
      <c r="C46" s="65" t="s">
        <v>28</v>
      </c>
      <c r="D46" s="90" t="s">
        <v>40</v>
      </c>
      <c r="E46" s="65"/>
      <c r="F46" s="65"/>
      <c r="G46" s="65"/>
      <c r="H46" s="84"/>
      <c r="I46" s="23">
        <f>I47</f>
        <v>0</v>
      </c>
      <c r="J46" s="23">
        <f t="shared" ref="J46:K48" si="10">J47</f>
        <v>0</v>
      </c>
      <c r="K46" s="23">
        <f t="shared" si="10"/>
        <v>0</v>
      </c>
      <c r="L46" s="14"/>
    </row>
    <row r="47" spans="1:12" s="6" customFormat="1" hidden="1" x14ac:dyDescent="0.25">
      <c r="A47" s="70" t="s">
        <v>200</v>
      </c>
      <c r="B47" s="65" t="s">
        <v>13</v>
      </c>
      <c r="C47" s="65" t="s">
        <v>28</v>
      </c>
      <c r="D47" s="90" t="s">
        <v>40</v>
      </c>
      <c r="E47" s="65" t="s">
        <v>167</v>
      </c>
      <c r="F47" s="65" t="s">
        <v>32</v>
      </c>
      <c r="G47" s="65" t="s">
        <v>201</v>
      </c>
      <c r="H47" s="84"/>
      <c r="I47" s="23">
        <f>I48</f>
        <v>0</v>
      </c>
      <c r="J47" s="23">
        <f t="shared" si="10"/>
        <v>0</v>
      </c>
      <c r="K47" s="23">
        <f t="shared" si="10"/>
        <v>0</v>
      </c>
      <c r="L47" s="14"/>
    </row>
    <row r="48" spans="1:12" s="6" customFormat="1" ht="31.5" hidden="1" x14ac:dyDescent="0.25">
      <c r="A48" s="70" t="s">
        <v>92</v>
      </c>
      <c r="B48" s="65" t="s">
        <v>13</v>
      </c>
      <c r="C48" s="65" t="s">
        <v>28</v>
      </c>
      <c r="D48" s="90" t="s">
        <v>40</v>
      </c>
      <c r="E48" s="65" t="s">
        <v>167</v>
      </c>
      <c r="F48" s="65" t="s">
        <v>32</v>
      </c>
      <c r="G48" s="65" t="s">
        <v>201</v>
      </c>
      <c r="H48" s="84" t="s">
        <v>94</v>
      </c>
      <c r="I48" s="23">
        <f>I49</f>
        <v>0</v>
      </c>
      <c r="J48" s="23">
        <f t="shared" si="10"/>
        <v>0</v>
      </c>
      <c r="K48" s="23">
        <f t="shared" si="10"/>
        <v>0</v>
      </c>
      <c r="L48" s="14"/>
    </row>
    <row r="49" spans="1:12" s="6" customFormat="1" ht="31.5" hidden="1" x14ac:dyDescent="0.25">
      <c r="A49" s="70" t="s">
        <v>93</v>
      </c>
      <c r="B49" s="65" t="s">
        <v>13</v>
      </c>
      <c r="C49" s="65" t="s">
        <v>28</v>
      </c>
      <c r="D49" s="90" t="s">
        <v>40</v>
      </c>
      <c r="E49" s="65" t="s">
        <v>167</v>
      </c>
      <c r="F49" s="65" t="s">
        <v>32</v>
      </c>
      <c r="G49" s="65" t="s">
        <v>201</v>
      </c>
      <c r="H49" s="84" t="s">
        <v>95</v>
      </c>
      <c r="I49" s="23">
        <f>'Прил 2'!J50</f>
        <v>0</v>
      </c>
      <c r="J49" s="23">
        <f>'Прил 2'!K50</f>
        <v>0</v>
      </c>
      <c r="K49" s="23">
        <f>'Прил 2'!L50</f>
        <v>0</v>
      </c>
      <c r="L49" s="14"/>
    </row>
    <row r="50" spans="1:12" s="6" customFormat="1" ht="47.25" x14ac:dyDescent="0.25">
      <c r="A50" s="70" t="s">
        <v>196</v>
      </c>
      <c r="B50" s="5" t="s">
        <v>13</v>
      </c>
      <c r="C50" s="5" t="s">
        <v>28</v>
      </c>
      <c r="D50" s="5" t="s">
        <v>193</v>
      </c>
      <c r="E50" s="65"/>
      <c r="F50" s="65"/>
      <c r="G50" s="65"/>
      <c r="H50" s="84"/>
      <c r="I50" s="23">
        <f>I51</f>
        <v>0.5</v>
      </c>
      <c r="J50" s="23">
        <f t="shared" ref="J50:K52" si="11">J51</f>
        <v>0.5</v>
      </c>
      <c r="K50" s="23">
        <f t="shared" si="11"/>
        <v>0</v>
      </c>
      <c r="L50" s="14"/>
    </row>
    <row r="51" spans="1:12" s="6" customFormat="1" ht="31.5" x14ac:dyDescent="0.25">
      <c r="A51" s="70" t="s">
        <v>194</v>
      </c>
      <c r="B51" s="5" t="s">
        <v>13</v>
      </c>
      <c r="C51" s="5" t="s">
        <v>28</v>
      </c>
      <c r="D51" s="5" t="s">
        <v>193</v>
      </c>
      <c r="E51" s="65" t="s">
        <v>167</v>
      </c>
      <c r="F51" s="65" t="s">
        <v>167</v>
      </c>
      <c r="G51" s="65" t="s">
        <v>195</v>
      </c>
      <c r="H51" s="84"/>
      <c r="I51" s="23">
        <f>I52</f>
        <v>0.5</v>
      </c>
      <c r="J51" s="23">
        <f t="shared" si="11"/>
        <v>0.5</v>
      </c>
      <c r="K51" s="23">
        <f t="shared" si="11"/>
        <v>0</v>
      </c>
      <c r="L51" s="14"/>
    </row>
    <row r="52" spans="1:12" s="6" customFormat="1" ht="31.5" x14ac:dyDescent="0.25">
      <c r="A52" s="70" t="s">
        <v>92</v>
      </c>
      <c r="B52" s="5" t="s">
        <v>13</v>
      </c>
      <c r="C52" s="5" t="s">
        <v>28</v>
      </c>
      <c r="D52" s="5" t="s">
        <v>193</v>
      </c>
      <c r="E52" s="5" t="s">
        <v>167</v>
      </c>
      <c r="F52" s="5" t="s">
        <v>32</v>
      </c>
      <c r="G52" s="5" t="s">
        <v>195</v>
      </c>
      <c r="H52" s="5" t="s">
        <v>94</v>
      </c>
      <c r="I52" s="23">
        <f>I53</f>
        <v>0.5</v>
      </c>
      <c r="J52" s="23">
        <f t="shared" si="11"/>
        <v>0.5</v>
      </c>
      <c r="K52" s="23">
        <f t="shared" si="11"/>
        <v>0</v>
      </c>
      <c r="L52" s="14"/>
    </row>
    <row r="53" spans="1:12" s="6" customFormat="1" ht="31.5" x14ac:dyDescent="0.25">
      <c r="A53" s="70" t="s">
        <v>93</v>
      </c>
      <c r="B53" s="5" t="s">
        <v>13</v>
      </c>
      <c r="C53" s="5" t="s">
        <v>28</v>
      </c>
      <c r="D53" s="5" t="s">
        <v>193</v>
      </c>
      <c r="E53" s="5" t="s">
        <v>167</v>
      </c>
      <c r="F53" s="5" t="s">
        <v>32</v>
      </c>
      <c r="G53" s="5" t="s">
        <v>195</v>
      </c>
      <c r="H53" s="5" t="s">
        <v>95</v>
      </c>
      <c r="I53" s="23">
        <f>'Прил 2'!J54</f>
        <v>0.5</v>
      </c>
      <c r="J53" s="23">
        <f>'Прил 2'!K54</f>
        <v>0.5</v>
      </c>
      <c r="K53" s="23">
        <f>'Прил 2'!L54</f>
        <v>0</v>
      </c>
      <c r="L53" s="14"/>
    </row>
    <row r="54" spans="1:12" ht="20.25" customHeight="1" x14ac:dyDescent="0.25">
      <c r="A54" s="85" t="s">
        <v>45</v>
      </c>
      <c r="B54" s="88" t="s">
        <v>24</v>
      </c>
      <c r="C54" s="88"/>
      <c r="D54" s="89"/>
      <c r="E54" s="88"/>
      <c r="F54" s="88"/>
      <c r="G54" s="88"/>
      <c r="H54" s="87"/>
      <c r="I54" s="77">
        <f>I55</f>
        <v>160.1</v>
      </c>
      <c r="J54" s="77">
        <f t="shared" ref="J54:K57" si="12">J55</f>
        <v>173.9</v>
      </c>
      <c r="K54" s="77">
        <f t="shared" si="12"/>
        <v>180.2</v>
      </c>
    </row>
    <row r="55" spans="1:12" ht="21.75" customHeight="1" x14ac:dyDescent="0.25">
      <c r="A55" s="73" t="s">
        <v>46</v>
      </c>
      <c r="B55" s="107" t="s">
        <v>24</v>
      </c>
      <c r="C55" s="107" t="s">
        <v>25</v>
      </c>
      <c r="D55" s="80"/>
      <c r="E55" s="74"/>
      <c r="F55" s="74"/>
      <c r="G55" s="74"/>
      <c r="H55" s="81"/>
      <c r="I55" s="77">
        <f>I56</f>
        <v>160.1</v>
      </c>
      <c r="J55" s="77">
        <f t="shared" si="12"/>
        <v>173.9</v>
      </c>
      <c r="K55" s="77">
        <f t="shared" si="12"/>
        <v>180.2</v>
      </c>
    </row>
    <row r="56" spans="1:12" ht="56.25" customHeight="1" x14ac:dyDescent="0.25">
      <c r="A56" s="78" t="s">
        <v>159</v>
      </c>
      <c r="B56" s="102" t="s">
        <v>24</v>
      </c>
      <c r="C56" s="102" t="s">
        <v>25</v>
      </c>
      <c r="D56" s="5">
        <v>89</v>
      </c>
      <c r="E56" s="5"/>
      <c r="F56" s="5"/>
      <c r="G56" s="5"/>
      <c r="H56" s="64"/>
      <c r="I56" s="25">
        <f>I57</f>
        <v>160.1</v>
      </c>
      <c r="J56" s="25">
        <f t="shared" si="12"/>
        <v>173.9</v>
      </c>
      <c r="K56" s="25">
        <f t="shared" si="12"/>
        <v>180.2</v>
      </c>
      <c r="L56" s="19"/>
    </row>
    <row r="57" spans="1:12" ht="51" customHeight="1" x14ac:dyDescent="0.25">
      <c r="A57" s="78" t="s">
        <v>160</v>
      </c>
      <c r="B57" s="102" t="s">
        <v>24</v>
      </c>
      <c r="C57" s="102" t="s">
        <v>25</v>
      </c>
      <c r="D57" s="5">
        <v>89</v>
      </c>
      <c r="E57" s="5">
        <v>1</v>
      </c>
      <c r="F57" s="5"/>
      <c r="G57" s="5"/>
      <c r="H57" s="64"/>
      <c r="I57" s="25">
        <f>I58</f>
        <v>160.1</v>
      </c>
      <c r="J57" s="25">
        <f t="shared" si="12"/>
        <v>173.9</v>
      </c>
      <c r="K57" s="25">
        <f t="shared" si="12"/>
        <v>180.2</v>
      </c>
      <c r="L57" s="19"/>
    </row>
    <row r="58" spans="1:12" ht="52.5" customHeight="1" x14ac:dyDescent="0.25">
      <c r="A58" s="108" t="s">
        <v>166</v>
      </c>
      <c r="B58" s="102" t="s">
        <v>24</v>
      </c>
      <c r="C58" s="102" t="s">
        <v>25</v>
      </c>
      <c r="D58" s="109">
        <v>89</v>
      </c>
      <c r="E58" s="5">
        <v>1</v>
      </c>
      <c r="F58" s="5" t="s">
        <v>32</v>
      </c>
      <c r="G58" s="5">
        <v>51180</v>
      </c>
      <c r="H58" s="64"/>
      <c r="I58" s="25">
        <f>I59+I61</f>
        <v>160.1</v>
      </c>
      <c r="J58" s="25">
        <f>J59+J61</f>
        <v>173.9</v>
      </c>
      <c r="K58" s="25">
        <f>K59+K61</f>
        <v>180.2</v>
      </c>
    </row>
    <row r="59" spans="1:12" ht="38.25" customHeight="1" x14ac:dyDescent="0.25">
      <c r="A59" s="100" t="s">
        <v>96</v>
      </c>
      <c r="B59" s="102" t="s">
        <v>24</v>
      </c>
      <c r="C59" s="102" t="s">
        <v>25</v>
      </c>
      <c r="D59" s="109">
        <v>89</v>
      </c>
      <c r="E59" s="5">
        <v>1</v>
      </c>
      <c r="F59" s="5" t="s">
        <v>32</v>
      </c>
      <c r="G59" s="5" t="s">
        <v>47</v>
      </c>
      <c r="H59" s="64" t="s">
        <v>98</v>
      </c>
      <c r="I59" s="25">
        <f>I60</f>
        <v>146.1</v>
      </c>
      <c r="J59" s="25">
        <f>J60</f>
        <v>145</v>
      </c>
      <c r="K59" s="25">
        <f>K60</f>
        <v>145</v>
      </c>
    </row>
    <row r="60" spans="1:12" ht="39.75" customHeight="1" x14ac:dyDescent="0.25">
      <c r="A60" s="100" t="s">
        <v>97</v>
      </c>
      <c r="B60" s="102" t="s">
        <v>24</v>
      </c>
      <c r="C60" s="102" t="s">
        <v>25</v>
      </c>
      <c r="D60" s="109">
        <v>89</v>
      </c>
      <c r="E60" s="5">
        <v>1</v>
      </c>
      <c r="F60" s="5" t="s">
        <v>32</v>
      </c>
      <c r="G60" s="5" t="s">
        <v>47</v>
      </c>
      <c r="H60" s="64" t="s">
        <v>99</v>
      </c>
      <c r="I60" s="25">
        <f>'Прил 2'!J61</f>
        <v>146.1</v>
      </c>
      <c r="J60" s="25">
        <f>'Прил 2'!K61</f>
        <v>145</v>
      </c>
      <c r="K60" s="25">
        <f>'Прил 2'!L61</f>
        <v>145</v>
      </c>
    </row>
    <row r="61" spans="1:12" ht="30.75" customHeight="1" x14ac:dyDescent="0.25">
      <c r="A61" s="70" t="s">
        <v>92</v>
      </c>
      <c r="B61" s="102" t="s">
        <v>24</v>
      </c>
      <c r="C61" s="102" t="s">
        <v>25</v>
      </c>
      <c r="D61" s="109">
        <v>89</v>
      </c>
      <c r="E61" s="5">
        <v>1</v>
      </c>
      <c r="F61" s="5" t="s">
        <v>32</v>
      </c>
      <c r="G61" s="5">
        <v>51180</v>
      </c>
      <c r="H61" s="64" t="s">
        <v>94</v>
      </c>
      <c r="I61" s="25">
        <f t="shared" ref="I61:K61" si="13">I62</f>
        <v>14</v>
      </c>
      <c r="J61" s="25">
        <f t="shared" si="13"/>
        <v>28.9</v>
      </c>
      <c r="K61" s="25">
        <f t="shared" si="13"/>
        <v>35.200000000000003</v>
      </c>
    </row>
    <row r="62" spans="1:12" ht="35.25" customHeight="1" x14ac:dyDescent="0.25">
      <c r="A62" s="70" t="s">
        <v>93</v>
      </c>
      <c r="B62" s="102" t="s">
        <v>24</v>
      </c>
      <c r="C62" s="102" t="s">
        <v>25</v>
      </c>
      <c r="D62" s="109">
        <v>89</v>
      </c>
      <c r="E62" s="5">
        <v>1</v>
      </c>
      <c r="F62" s="5" t="s">
        <v>32</v>
      </c>
      <c r="G62" s="5">
        <v>51180</v>
      </c>
      <c r="H62" s="64" t="s">
        <v>95</v>
      </c>
      <c r="I62" s="25">
        <f>'Прил 2'!J63</f>
        <v>14</v>
      </c>
      <c r="J62" s="25">
        <f>'Прил 2'!K63</f>
        <v>28.9</v>
      </c>
      <c r="K62" s="25">
        <f>'Прил 2'!L63</f>
        <v>35.200000000000003</v>
      </c>
    </row>
    <row r="63" spans="1:12" ht="35.25" customHeight="1" x14ac:dyDescent="0.25">
      <c r="A63" s="85" t="s">
        <v>238</v>
      </c>
      <c r="B63" s="107" t="s">
        <v>25</v>
      </c>
      <c r="C63" s="107"/>
      <c r="D63" s="251"/>
      <c r="E63" s="74"/>
      <c r="F63" s="74"/>
      <c r="G63" s="74"/>
      <c r="H63" s="64"/>
      <c r="I63" s="77">
        <f>I64</f>
        <v>37.5</v>
      </c>
      <c r="J63" s="77">
        <f t="shared" ref="J63:K67" si="14">J64</f>
        <v>0</v>
      </c>
      <c r="K63" s="77">
        <f t="shared" si="14"/>
        <v>0</v>
      </c>
    </row>
    <row r="64" spans="1:12" ht="35.25" customHeight="1" x14ac:dyDescent="0.25">
      <c r="A64" s="85" t="s">
        <v>239</v>
      </c>
      <c r="B64" s="107" t="s">
        <v>25</v>
      </c>
      <c r="C64" s="107" t="s">
        <v>27</v>
      </c>
      <c r="D64" s="107"/>
      <c r="E64" s="74"/>
      <c r="F64" s="74"/>
      <c r="G64" s="5"/>
      <c r="H64" s="64"/>
      <c r="I64" s="77">
        <f>I65</f>
        <v>37.5</v>
      </c>
      <c r="J64" s="77">
        <f t="shared" si="14"/>
        <v>0</v>
      </c>
      <c r="K64" s="77">
        <f t="shared" si="14"/>
        <v>0</v>
      </c>
    </row>
    <row r="65" spans="1:12" ht="35.25" customHeight="1" x14ac:dyDescent="0.25">
      <c r="A65" s="70" t="s">
        <v>243</v>
      </c>
      <c r="B65" s="102" t="s">
        <v>25</v>
      </c>
      <c r="C65" s="102" t="s">
        <v>27</v>
      </c>
      <c r="D65" s="102" t="s">
        <v>240</v>
      </c>
      <c r="E65" s="5"/>
      <c r="F65" s="5"/>
      <c r="G65" s="5"/>
      <c r="H65" s="64"/>
      <c r="I65" s="25">
        <f>I66</f>
        <v>37.5</v>
      </c>
      <c r="J65" s="25">
        <f t="shared" si="14"/>
        <v>0</v>
      </c>
      <c r="K65" s="25">
        <f t="shared" si="14"/>
        <v>0</v>
      </c>
    </row>
    <row r="66" spans="1:12" ht="35.25" customHeight="1" x14ac:dyDescent="0.25">
      <c r="A66" s="70" t="s">
        <v>241</v>
      </c>
      <c r="B66" s="102" t="s">
        <v>25</v>
      </c>
      <c r="C66" s="102" t="s">
        <v>27</v>
      </c>
      <c r="D66" s="102" t="s">
        <v>240</v>
      </c>
      <c r="E66" s="5" t="s">
        <v>167</v>
      </c>
      <c r="F66" s="5" t="s">
        <v>32</v>
      </c>
      <c r="G66" s="5" t="s">
        <v>242</v>
      </c>
      <c r="H66" s="64"/>
      <c r="I66" s="25">
        <f>I67</f>
        <v>37.5</v>
      </c>
      <c r="J66" s="25">
        <f t="shared" si="14"/>
        <v>0</v>
      </c>
      <c r="K66" s="25">
        <f t="shared" si="14"/>
        <v>0</v>
      </c>
    </row>
    <row r="67" spans="1:12" ht="35.25" customHeight="1" x14ac:dyDescent="0.25">
      <c r="A67" s="70" t="s">
        <v>92</v>
      </c>
      <c r="B67" s="102" t="s">
        <v>25</v>
      </c>
      <c r="C67" s="102" t="s">
        <v>27</v>
      </c>
      <c r="D67" s="102" t="s">
        <v>240</v>
      </c>
      <c r="E67" s="5" t="s">
        <v>167</v>
      </c>
      <c r="F67" s="5" t="s">
        <v>32</v>
      </c>
      <c r="G67" s="5" t="s">
        <v>242</v>
      </c>
      <c r="H67" s="64" t="s">
        <v>94</v>
      </c>
      <c r="I67" s="25">
        <f>I68</f>
        <v>37.5</v>
      </c>
      <c r="J67" s="25">
        <f t="shared" si="14"/>
        <v>0</v>
      </c>
      <c r="K67" s="25">
        <f t="shared" si="14"/>
        <v>0</v>
      </c>
    </row>
    <row r="68" spans="1:12" ht="35.25" customHeight="1" x14ac:dyDescent="0.25">
      <c r="A68" s="70" t="s">
        <v>93</v>
      </c>
      <c r="B68" s="102" t="s">
        <v>25</v>
      </c>
      <c r="C68" s="102" t="s">
        <v>27</v>
      </c>
      <c r="D68" s="102" t="s">
        <v>240</v>
      </c>
      <c r="E68" s="5" t="s">
        <v>167</v>
      </c>
      <c r="F68" s="5" t="s">
        <v>32</v>
      </c>
      <c r="G68" s="5" t="s">
        <v>242</v>
      </c>
      <c r="H68" s="64" t="s">
        <v>95</v>
      </c>
      <c r="I68" s="25">
        <f>'Прил 2'!J69</f>
        <v>37.5</v>
      </c>
      <c r="J68" s="25">
        <f>'Прил 2'!K69</f>
        <v>0</v>
      </c>
      <c r="K68" s="25">
        <f>'Прил 2'!L69</f>
        <v>0</v>
      </c>
    </row>
    <row r="69" spans="1:12" x14ac:dyDescent="0.25">
      <c r="A69" s="73" t="s">
        <v>48</v>
      </c>
      <c r="B69" s="107" t="s">
        <v>14</v>
      </c>
      <c r="C69" s="107"/>
      <c r="D69" s="74"/>
      <c r="E69" s="74"/>
      <c r="F69" s="74"/>
      <c r="G69" s="74"/>
      <c r="H69" s="74"/>
      <c r="I69" s="77">
        <f>I70+I79</f>
        <v>2025.2922199999998</v>
      </c>
      <c r="J69" s="77">
        <f t="shared" ref="J69:K69" si="15">J70+J79</f>
        <v>383.3</v>
      </c>
      <c r="K69" s="77">
        <f t="shared" si="15"/>
        <v>510.7</v>
      </c>
    </row>
    <row r="70" spans="1:12" x14ac:dyDescent="0.25">
      <c r="A70" s="73" t="s">
        <v>49</v>
      </c>
      <c r="B70" s="74" t="s">
        <v>14</v>
      </c>
      <c r="C70" s="74" t="s">
        <v>26</v>
      </c>
      <c r="D70" s="110"/>
      <c r="E70" s="110"/>
      <c r="F70" s="110"/>
      <c r="G70" s="110"/>
      <c r="H70" s="74"/>
      <c r="I70" s="77">
        <f>I71+I75</f>
        <v>1133.2925399999999</v>
      </c>
      <c r="J70" s="77">
        <f t="shared" ref="J70:K70" si="16">J71+J75</f>
        <v>383.3</v>
      </c>
      <c r="K70" s="77">
        <f t="shared" si="16"/>
        <v>510.7</v>
      </c>
    </row>
    <row r="71" spans="1:12" ht="47.25" x14ac:dyDescent="0.25">
      <c r="A71" s="112" t="s">
        <v>192</v>
      </c>
      <c r="B71" s="65" t="s">
        <v>14</v>
      </c>
      <c r="C71" s="65" t="s">
        <v>26</v>
      </c>
      <c r="D71" s="65" t="s">
        <v>28</v>
      </c>
      <c r="E71" s="65"/>
      <c r="F71" s="65"/>
      <c r="G71" s="65"/>
      <c r="H71" s="5"/>
      <c r="I71" s="25">
        <f>I72</f>
        <v>1104.73254</v>
      </c>
      <c r="J71" s="25">
        <f t="shared" ref="I71:K73" si="17">J72</f>
        <v>383.3</v>
      </c>
      <c r="K71" s="25">
        <f t="shared" si="17"/>
        <v>510.7</v>
      </c>
      <c r="L71" s="21"/>
    </row>
    <row r="72" spans="1:12" ht="179.25" customHeight="1" x14ac:dyDescent="0.25">
      <c r="A72" s="133" t="s">
        <v>208</v>
      </c>
      <c r="B72" s="65" t="s">
        <v>14</v>
      </c>
      <c r="C72" s="65" t="s">
        <v>26</v>
      </c>
      <c r="D72" s="65" t="s">
        <v>28</v>
      </c>
      <c r="E72" s="65" t="s">
        <v>167</v>
      </c>
      <c r="F72" s="65" t="s">
        <v>13</v>
      </c>
      <c r="G72" s="243" t="s">
        <v>214</v>
      </c>
      <c r="H72" s="5"/>
      <c r="I72" s="25">
        <f t="shared" si="17"/>
        <v>1104.73254</v>
      </c>
      <c r="J72" s="25">
        <f t="shared" si="17"/>
        <v>383.3</v>
      </c>
      <c r="K72" s="25">
        <f t="shared" si="17"/>
        <v>510.7</v>
      </c>
      <c r="L72" s="21"/>
    </row>
    <row r="73" spans="1:12" ht="31.5" x14ac:dyDescent="0.25">
      <c r="A73" s="70" t="s">
        <v>92</v>
      </c>
      <c r="B73" s="65" t="s">
        <v>14</v>
      </c>
      <c r="C73" s="65" t="s">
        <v>26</v>
      </c>
      <c r="D73" s="65" t="s">
        <v>28</v>
      </c>
      <c r="E73" s="65" t="s">
        <v>167</v>
      </c>
      <c r="F73" s="65" t="s">
        <v>13</v>
      </c>
      <c r="G73" s="243" t="s">
        <v>214</v>
      </c>
      <c r="H73" s="5" t="s">
        <v>94</v>
      </c>
      <c r="I73" s="25">
        <f t="shared" si="17"/>
        <v>1104.73254</v>
      </c>
      <c r="J73" s="25">
        <f t="shared" si="17"/>
        <v>383.3</v>
      </c>
      <c r="K73" s="25">
        <f t="shared" si="17"/>
        <v>510.7</v>
      </c>
    </row>
    <row r="74" spans="1:12" ht="31.5" x14ac:dyDescent="0.25">
      <c r="A74" s="70" t="s">
        <v>93</v>
      </c>
      <c r="B74" s="65" t="s">
        <v>14</v>
      </c>
      <c r="C74" s="65" t="s">
        <v>26</v>
      </c>
      <c r="D74" s="65" t="s">
        <v>28</v>
      </c>
      <c r="E74" s="65" t="s">
        <v>167</v>
      </c>
      <c r="F74" s="65" t="s">
        <v>13</v>
      </c>
      <c r="G74" s="243" t="s">
        <v>214</v>
      </c>
      <c r="H74" s="5" t="s">
        <v>95</v>
      </c>
      <c r="I74" s="25">
        <f>'Прил 2'!J75</f>
        <v>1104.73254</v>
      </c>
      <c r="J74" s="25">
        <f>'Прил 2'!K75</f>
        <v>383.3</v>
      </c>
      <c r="K74" s="25">
        <f>'Прил 2'!L75</f>
        <v>510.7</v>
      </c>
    </row>
    <row r="75" spans="1:12" ht="47.25" x14ac:dyDescent="0.25">
      <c r="A75" s="106" t="s">
        <v>199</v>
      </c>
      <c r="B75" s="5" t="s">
        <v>14</v>
      </c>
      <c r="C75" s="5" t="s">
        <v>26</v>
      </c>
      <c r="D75" s="5" t="s">
        <v>198</v>
      </c>
      <c r="E75" s="5"/>
      <c r="F75" s="5"/>
      <c r="G75" s="243" t="s">
        <v>214</v>
      </c>
      <c r="H75" s="5"/>
      <c r="I75" s="25">
        <f>I76</f>
        <v>28.56</v>
      </c>
      <c r="J75" s="25">
        <f t="shared" ref="J75:K77" si="18">J76</f>
        <v>0</v>
      </c>
      <c r="K75" s="25">
        <f t="shared" si="18"/>
        <v>0</v>
      </c>
    </row>
    <row r="76" spans="1:12" ht="179.25" customHeight="1" x14ac:dyDescent="0.25">
      <c r="A76" s="133" t="s">
        <v>208</v>
      </c>
      <c r="B76" s="65" t="s">
        <v>14</v>
      </c>
      <c r="C76" s="65" t="s">
        <v>26</v>
      </c>
      <c r="D76" s="65" t="s">
        <v>198</v>
      </c>
      <c r="E76" s="65" t="s">
        <v>167</v>
      </c>
      <c r="F76" s="65" t="s">
        <v>13</v>
      </c>
      <c r="G76" s="243" t="s">
        <v>214</v>
      </c>
      <c r="H76" s="5"/>
      <c r="I76" s="25">
        <f>I77</f>
        <v>28.56</v>
      </c>
      <c r="J76" s="25">
        <f t="shared" si="18"/>
        <v>0</v>
      </c>
      <c r="K76" s="25">
        <f t="shared" si="18"/>
        <v>0</v>
      </c>
    </row>
    <row r="77" spans="1:12" ht="31.5" x14ac:dyDescent="0.25">
      <c r="A77" s="70" t="s">
        <v>92</v>
      </c>
      <c r="B77" s="65" t="s">
        <v>14</v>
      </c>
      <c r="C77" s="65" t="s">
        <v>26</v>
      </c>
      <c r="D77" s="65" t="s">
        <v>198</v>
      </c>
      <c r="E77" s="65" t="s">
        <v>167</v>
      </c>
      <c r="F77" s="65" t="s">
        <v>13</v>
      </c>
      <c r="G77" s="243" t="s">
        <v>214</v>
      </c>
      <c r="H77" s="5" t="s">
        <v>94</v>
      </c>
      <c r="I77" s="25">
        <f>I78</f>
        <v>28.56</v>
      </c>
      <c r="J77" s="25">
        <f t="shared" si="18"/>
        <v>0</v>
      </c>
      <c r="K77" s="25">
        <f t="shared" si="18"/>
        <v>0</v>
      </c>
    </row>
    <row r="78" spans="1:12" ht="31.5" x14ac:dyDescent="0.25">
      <c r="A78" s="70" t="s">
        <v>93</v>
      </c>
      <c r="B78" s="65" t="s">
        <v>14</v>
      </c>
      <c r="C78" s="65" t="s">
        <v>26</v>
      </c>
      <c r="D78" s="65" t="s">
        <v>198</v>
      </c>
      <c r="E78" s="65" t="s">
        <v>167</v>
      </c>
      <c r="F78" s="65" t="s">
        <v>13</v>
      </c>
      <c r="G78" s="243" t="s">
        <v>214</v>
      </c>
      <c r="H78" s="5" t="s">
        <v>95</v>
      </c>
      <c r="I78" s="25">
        <f>'Прил 2'!J79</f>
        <v>28.56</v>
      </c>
      <c r="J78" s="25">
        <f>'Прил 2'!K79</f>
        <v>0</v>
      </c>
      <c r="K78" s="25">
        <f>'Прил 2'!L79</f>
        <v>0</v>
      </c>
    </row>
    <row r="79" spans="1:12" x14ac:dyDescent="0.25">
      <c r="A79" s="244" t="s">
        <v>227</v>
      </c>
      <c r="B79" s="88" t="s">
        <v>14</v>
      </c>
      <c r="C79" s="88" t="s">
        <v>134</v>
      </c>
      <c r="D79" s="65"/>
      <c r="E79" s="65"/>
      <c r="F79" s="65"/>
      <c r="G79" s="65"/>
      <c r="H79" s="5"/>
      <c r="I79" s="77">
        <f>I80+I85</f>
        <v>891.99968000000001</v>
      </c>
      <c r="J79" s="77">
        <f t="shared" ref="J79:K83" si="19">J80</f>
        <v>0</v>
      </c>
      <c r="K79" s="77">
        <f t="shared" si="19"/>
        <v>0</v>
      </c>
    </row>
    <row r="80" spans="1:12" ht="63" x14ac:dyDescent="0.25">
      <c r="A80" s="106" t="s">
        <v>251</v>
      </c>
      <c r="B80" s="65" t="s">
        <v>14</v>
      </c>
      <c r="C80" s="65" t="s">
        <v>134</v>
      </c>
      <c r="D80" s="65" t="s">
        <v>247</v>
      </c>
      <c r="E80" s="65"/>
      <c r="F80" s="65"/>
      <c r="G80" s="65"/>
      <c r="H80" s="5"/>
      <c r="I80" s="25">
        <f>I81</f>
        <v>307.53967999999998</v>
      </c>
      <c r="J80" s="25">
        <f t="shared" si="19"/>
        <v>0</v>
      </c>
      <c r="K80" s="25">
        <f t="shared" si="19"/>
        <v>0</v>
      </c>
    </row>
    <row r="81" spans="1:11" ht="19.5" customHeight="1" x14ac:dyDescent="0.25">
      <c r="A81" s="113" t="s">
        <v>248</v>
      </c>
      <c r="B81" s="65" t="s">
        <v>14</v>
      </c>
      <c r="C81" s="65" t="s">
        <v>134</v>
      </c>
      <c r="D81" s="65" t="s">
        <v>247</v>
      </c>
      <c r="E81" s="65" t="s">
        <v>167</v>
      </c>
      <c r="F81" s="65" t="s">
        <v>13</v>
      </c>
      <c r="G81" s="65"/>
      <c r="H81" s="5"/>
      <c r="I81" s="25">
        <f>I82</f>
        <v>307.53967999999998</v>
      </c>
      <c r="J81" s="25">
        <f t="shared" si="19"/>
        <v>0</v>
      </c>
      <c r="K81" s="25">
        <f t="shared" si="19"/>
        <v>0</v>
      </c>
    </row>
    <row r="82" spans="1:11" ht="63" x14ac:dyDescent="0.25">
      <c r="A82" s="267" t="s">
        <v>249</v>
      </c>
      <c r="B82" s="65" t="s">
        <v>14</v>
      </c>
      <c r="C82" s="65" t="s">
        <v>134</v>
      </c>
      <c r="D82" s="65" t="s">
        <v>247</v>
      </c>
      <c r="E82" s="65" t="s">
        <v>167</v>
      </c>
      <c r="F82" s="65" t="s">
        <v>13</v>
      </c>
      <c r="G82" s="65" t="s">
        <v>250</v>
      </c>
      <c r="H82" s="5"/>
      <c r="I82" s="25">
        <f>I83</f>
        <v>307.53967999999998</v>
      </c>
      <c r="J82" s="25">
        <f t="shared" si="19"/>
        <v>0</v>
      </c>
      <c r="K82" s="25">
        <f t="shared" si="19"/>
        <v>0</v>
      </c>
    </row>
    <row r="83" spans="1:11" ht="31.5" x14ac:dyDescent="0.25">
      <c r="A83" s="70" t="s">
        <v>92</v>
      </c>
      <c r="B83" s="65" t="s">
        <v>14</v>
      </c>
      <c r="C83" s="65" t="s">
        <v>134</v>
      </c>
      <c r="D83" s="65" t="s">
        <v>247</v>
      </c>
      <c r="E83" s="65" t="s">
        <v>167</v>
      </c>
      <c r="F83" s="65" t="s">
        <v>13</v>
      </c>
      <c r="G83" s="65" t="s">
        <v>250</v>
      </c>
      <c r="H83" s="5" t="s">
        <v>94</v>
      </c>
      <c r="I83" s="25">
        <f>I84</f>
        <v>307.53967999999998</v>
      </c>
      <c r="J83" s="25">
        <f t="shared" si="19"/>
        <v>0</v>
      </c>
      <c r="K83" s="25">
        <f t="shared" si="19"/>
        <v>0</v>
      </c>
    </row>
    <row r="84" spans="1:11" ht="31.5" x14ac:dyDescent="0.25">
      <c r="A84" s="70" t="s">
        <v>93</v>
      </c>
      <c r="B84" s="65" t="s">
        <v>14</v>
      </c>
      <c r="C84" s="65" t="s">
        <v>134</v>
      </c>
      <c r="D84" s="65" t="s">
        <v>247</v>
      </c>
      <c r="E84" s="65" t="s">
        <v>167</v>
      </c>
      <c r="F84" s="65" t="s">
        <v>13</v>
      </c>
      <c r="G84" s="65" t="s">
        <v>250</v>
      </c>
      <c r="H84" s="5" t="s">
        <v>95</v>
      </c>
      <c r="I84" s="25">
        <f>'Прил 2'!J85</f>
        <v>307.53967999999998</v>
      </c>
      <c r="J84" s="25">
        <f>'Прил 2'!K85</f>
        <v>0</v>
      </c>
      <c r="K84" s="25">
        <f>'Прил 2'!L85</f>
        <v>0</v>
      </c>
    </row>
    <row r="85" spans="1:11" ht="47.25" x14ac:dyDescent="0.25">
      <c r="A85" s="112" t="s">
        <v>159</v>
      </c>
      <c r="B85" s="65" t="s">
        <v>14</v>
      </c>
      <c r="C85" s="65" t="s">
        <v>134</v>
      </c>
      <c r="D85" s="65" t="s">
        <v>43</v>
      </c>
      <c r="E85" s="65"/>
      <c r="F85" s="65"/>
      <c r="G85" s="65"/>
      <c r="H85" s="5"/>
      <c r="I85" s="25">
        <f>I86</f>
        <v>584.46</v>
      </c>
      <c r="J85" s="25">
        <f t="shared" ref="J85:K88" si="20">J86</f>
        <v>0</v>
      </c>
      <c r="K85" s="25">
        <f t="shared" si="20"/>
        <v>0</v>
      </c>
    </row>
    <row r="86" spans="1:11" ht="63" x14ac:dyDescent="0.25">
      <c r="A86" s="113" t="s">
        <v>160</v>
      </c>
      <c r="B86" s="65" t="s">
        <v>14</v>
      </c>
      <c r="C86" s="65" t="s">
        <v>134</v>
      </c>
      <c r="D86" s="65" t="s">
        <v>43</v>
      </c>
      <c r="E86" s="65" t="s">
        <v>20</v>
      </c>
      <c r="F86" s="65"/>
      <c r="G86" s="65"/>
      <c r="H86" s="5"/>
      <c r="I86" s="25">
        <f>I87</f>
        <v>584.46</v>
      </c>
      <c r="J86" s="25">
        <f t="shared" si="20"/>
        <v>0</v>
      </c>
      <c r="K86" s="25">
        <f t="shared" si="20"/>
        <v>0</v>
      </c>
    </row>
    <row r="87" spans="1:11" ht="94.5" x14ac:dyDescent="0.25">
      <c r="A87" s="113" t="s">
        <v>252</v>
      </c>
      <c r="B87" s="65" t="s">
        <v>14</v>
      </c>
      <c r="C87" s="65" t="s">
        <v>134</v>
      </c>
      <c r="D87" s="65" t="s">
        <v>43</v>
      </c>
      <c r="E87" s="65" t="s">
        <v>20</v>
      </c>
      <c r="F87" s="65" t="s">
        <v>32</v>
      </c>
      <c r="G87" s="65" t="s">
        <v>253</v>
      </c>
      <c r="H87" s="5"/>
      <c r="I87" s="25">
        <f>I88</f>
        <v>584.46</v>
      </c>
      <c r="J87" s="25">
        <f t="shared" si="20"/>
        <v>0</v>
      </c>
      <c r="K87" s="25">
        <f t="shared" si="20"/>
        <v>0</v>
      </c>
    </row>
    <row r="88" spans="1:11" ht="31.5" x14ac:dyDescent="0.25">
      <c r="A88" s="70" t="s">
        <v>92</v>
      </c>
      <c r="B88" s="65" t="s">
        <v>14</v>
      </c>
      <c r="C88" s="65" t="s">
        <v>134</v>
      </c>
      <c r="D88" s="65" t="s">
        <v>43</v>
      </c>
      <c r="E88" s="65" t="s">
        <v>20</v>
      </c>
      <c r="F88" s="65" t="s">
        <v>32</v>
      </c>
      <c r="G88" s="65" t="s">
        <v>253</v>
      </c>
      <c r="H88" s="5" t="s">
        <v>94</v>
      </c>
      <c r="I88" s="25">
        <f>I89</f>
        <v>584.46</v>
      </c>
      <c r="J88" s="25">
        <f t="shared" si="20"/>
        <v>0</v>
      </c>
      <c r="K88" s="25">
        <f t="shared" si="20"/>
        <v>0</v>
      </c>
    </row>
    <row r="89" spans="1:11" ht="31.5" x14ac:dyDescent="0.25">
      <c r="A89" s="70" t="s">
        <v>93</v>
      </c>
      <c r="B89" s="65" t="s">
        <v>14</v>
      </c>
      <c r="C89" s="65" t="s">
        <v>134</v>
      </c>
      <c r="D89" s="65" t="s">
        <v>43</v>
      </c>
      <c r="E89" s="65" t="s">
        <v>20</v>
      </c>
      <c r="F89" s="65" t="s">
        <v>32</v>
      </c>
      <c r="G89" s="65" t="s">
        <v>253</v>
      </c>
      <c r="H89" s="5" t="s">
        <v>95</v>
      </c>
      <c r="I89" s="25">
        <f>'Прил 2'!J90</f>
        <v>584.46</v>
      </c>
      <c r="J89" s="25">
        <f>'Прил 2'!K90</f>
        <v>0</v>
      </c>
      <c r="K89" s="25">
        <f>'Прил 2'!L90</f>
        <v>0</v>
      </c>
    </row>
    <row r="90" spans="1:11" x14ac:dyDescent="0.25">
      <c r="A90" s="73" t="s">
        <v>17</v>
      </c>
      <c r="B90" s="74" t="s">
        <v>16</v>
      </c>
      <c r="C90" s="74"/>
      <c r="D90" s="74"/>
      <c r="E90" s="74"/>
      <c r="F90" s="74"/>
      <c r="G90" s="24"/>
      <c r="H90" s="24"/>
      <c r="I90" s="77">
        <f>I91+I97</f>
        <v>749.77692000000002</v>
      </c>
      <c r="J90" s="77">
        <f>J91+J97</f>
        <v>95.146140000000003</v>
      </c>
      <c r="K90" s="77">
        <f>K91+K97</f>
        <v>103.91537</v>
      </c>
    </row>
    <row r="91" spans="1:11" x14ac:dyDescent="0.25">
      <c r="A91" s="73" t="s">
        <v>50</v>
      </c>
      <c r="B91" s="74" t="s">
        <v>16</v>
      </c>
      <c r="C91" s="74" t="s">
        <v>24</v>
      </c>
      <c r="D91" s="74"/>
      <c r="E91" s="74"/>
      <c r="F91" s="74"/>
      <c r="G91" s="76"/>
      <c r="H91" s="76"/>
      <c r="I91" s="77">
        <f>I92</f>
        <v>480</v>
      </c>
      <c r="J91" s="77">
        <f t="shared" ref="J91:K91" si="21">J92</f>
        <v>30</v>
      </c>
      <c r="K91" s="77">
        <f t="shared" si="21"/>
        <v>30</v>
      </c>
    </row>
    <row r="92" spans="1:11" ht="47.25" x14ac:dyDescent="0.25">
      <c r="A92" s="78" t="s">
        <v>159</v>
      </c>
      <c r="B92" s="5" t="s">
        <v>16</v>
      </c>
      <c r="C92" s="5" t="s">
        <v>24</v>
      </c>
      <c r="D92" s="5" t="s">
        <v>43</v>
      </c>
      <c r="E92" s="74"/>
      <c r="F92" s="74"/>
      <c r="G92" s="76"/>
      <c r="H92" s="76"/>
      <c r="I92" s="25">
        <f>I93</f>
        <v>480</v>
      </c>
      <c r="J92" s="25">
        <f t="shared" ref="J92:K95" si="22">J93</f>
        <v>30</v>
      </c>
      <c r="K92" s="25">
        <f t="shared" si="22"/>
        <v>30</v>
      </c>
    </row>
    <row r="93" spans="1:11" ht="51" customHeight="1" x14ac:dyDescent="0.25">
      <c r="A93" s="78" t="s">
        <v>160</v>
      </c>
      <c r="B93" s="5" t="s">
        <v>16</v>
      </c>
      <c r="C93" s="5" t="s">
        <v>24</v>
      </c>
      <c r="D93" s="5" t="s">
        <v>43</v>
      </c>
      <c r="E93" s="5" t="s">
        <v>20</v>
      </c>
      <c r="F93" s="5"/>
      <c r="G93" s="24"/>
      <c r="H93" s="24"/>
      <c r="I93" s="25">
        <f>I94</f>
        <v>480</v>
      </c>
      <c r="J93" s="25">
        <f t="shared" si="22"/>
        <v>30</v>
      </c>
      <c r="K93" s="25">
        <f t="shared" si="22"/>
        <v>30</v>
      </c>
    </row>
    <row r="94" spans="1:11" ht="63" x14ac:dyDescent="0.25">
      <c r="A94" s="106" t="s">
        <v>215</v>
      </c>
      <c r="B94" s="5" t="s">
        <v>16</v>
      </c>
      <c r="C94" s="5" t="s">
        <v>24</v>
      </c>
      <c r="D94" s="5">
        <v>89</v>
      </c>
      <c r="E94" s="5">
        <v>1</v>
      </c>
      <c r="F94" s="5" t="s">
        <v>32</v>
      </c>
      <c r="G94" s="5" t="s">
        <v>191</v>
      </c>
      <c r="H94" s="64"/>
      <c r="I94" s="25">
        <f>I95</f>
        <v>480</v>
      </c>
      <c r="J94" s="25">
        <f t="shared" si="22"/>
        <v>30</v>
      </c>
      <c r="K94" s="25">
        <f t="shared" si="22"/>
        <v>30</v>
      </c>
    </row>
    <row r="95" spans="1:11" ht="31.5" x14ac:dyDescent="0.25">
      <c r="A95" s="70" t="s">
        <v>92</v>
      </c>
      <c r="B95" s="5" t="s">
        <v>16</v>
      </c>
      <c r="C95" s="5" t="s">
        <v>24</v>
      </c>
      <c r="D95" s="5">
        <v>89</v>
      </c>
      <c r="E95" s="5">
        <v>1</v>
      </c>
      <c r="F95" s="5" t="s">
        <v>32</v>
      </c>
      <c r="G95" s="5" t="s">
        <v>191</v>
      </c>
      <c r="H95" s="64" t="s">
        <v>94</v>
      </c>
      <c r="I95" s="25">
        <f>I96</f>
        <v>480</v>
      </c>
      <c r="J95" s="25">
        <f t="shared" si="22"/>
        <v>30</v>
      </c>
      <c r="K95" s="25">
        <f t="shared" si="22"/>
        <v>30</v>
      </c>
    </row>
    <row r="96" spans="1:11" ht="31.5" x14ac:dyDescent="0.25">
      <c r="A96" s="70" t="s">
        <v>93</v>
      </c>
      <c r="B96" s="5" t="s">
        <v>16</v>
      </c>
      <c r="C96" s="5" t="s">
        <v>24</v>
      </c>
      <c r="D96" s="5">
        <v>89</v>
      </c>
      <c r="E96" s="5">
        <v>1</v>
      </c>
      <c r="F96" s="5" t="s">
        <v>32</v>
      </c>
      <c r="G96" s="5" t="s">
        <v>191</v>
      </c>
      <c r="H96" s="64" t="s">
        <v>95</v>
      </c>
      <c r="I96" s="25">
        <f>'Прил 2'!J97</f>
        <v>480</v>
      </c>
      <c r="J96" s="25">
        <f>'Прил 2'!K97</f>
        <v>30</v>
      </c>
      <c r="K96" s="25">
        <f>'Прил 2'!L97</f>
        <v>30</v>
      </c>
    </row>
    <row r="97" spans="1:11" x14ac:dyDescent="0.25">
      <c r="A97" s="73" t="s">
        <v>51</v>
      </c>
      <c r="B97" s="74" t="s">
        <v>16</v>
      </c>
      <c r="C97" s="74" t="s">
        <v>25</v>
      </c>
      <c r="D97" s="74"/>
      <c r="E97" s="74"/>
      <c r="F97" s="75"/>
      <c r="G97" s="76"/>
      <c r="H97" s="76"/>
      <c r="I97" s="77">
        <f>I111+I98</f>
        <v>269.77692000000002</v>
      </c>
      <c r="J97" s="77">
        <f t="shared" ref="J97:K97" si="23">J111+J98</f>
        <v>65.146140000000003</v>
      </c>
      <c r="K97" s="77">
        <f t="shared" si="23"/>
        <v>73.915369999999996</v>
      </c>
    </row>
    <row r="98" spans="1:11" ht="31.5" x14ac:dyDescent="0.25">
      <c r="A98" s="106" t="s">
        <v>234</v>
      </c>
      <c r="B98" s="5" t="s">
        <v>16</v>
      </c>
      <c r="C98" s="5" t="s">
        <v>25</v>
      </c>
      <c r="D98" s="5" t="s">
        <v>232</v>
      </c>
      <c r="E98" s="5" t="s">
        <v>167</v>
      </c>
      <c r="F98" s="5"/>
      <c r="G98" s="24"/>
      <c r="H98" s="24"/>
      <c r="I98" s="25">
        <f>I99+I103+I107</f>
        <v>128.02579999999998</v>
      </c>
      <c r="J98" s="25">
        <f t="shared" ref="J98:K98" si="24">J99+J103+J107</f>
        <v>0</v>
      </c>
      <c r="K98" s="25">
        <f t="shared" si="24"/>
        <v>0</v>
      </c>
    </row>
    <row r="99" spans="1:11" ht="47.25" x14ac:dyDescent="0.25">
      <c r="A99" s="106" t="s">
        <v>235</v>
      </c>
      <c r="B99" s="5" t="s">
        <v>16</v>
      </c>
      <c r="C99" s="5" t="s">
        <v>25</v>
      </c>
      <c r="D99" s="5" t="s">
        <v>232</v>
      </c>
      <c r="E99" s="5" t="s">
        <v>167</v>
      </c>
      <c r="F99" s="5" t="s">
        <v>13</v>
      </c>
      <c r="G99" s="24"/>
      <c r="H99" s="24"/>
      <c r="I99" s="25">
        <f>I100</f>
        <v>83.915319999999994</v>
      </c>
      <c r="J99" s="25">
        <f t="shared" ref="J99:K101" si="25">J100</f>
        <v>0</v>
      </c>
      <c r="K99" s="25">
        <f t="shared" si="25"/>
        <v>0</v>
      </c>
    </row>
    <row r="100" spans="1:11" x14ac:dyDescent="0.25">
      <c r="A100" s="70" t="s">
        <v>52</v>
      </c>
      <c r="B100" s="5" t="s">
        <v>16</v>
      </c>
      <c r="C100" s="5" t="s">
        <v>25</v>
      </c>
      <c r="D100" s="5" t="s">
        <v>232</v>
      </c>
      <c r="E100" s="5" t="s">
        <v>167</v>
      </c>
      <c r="F100" s="5" t="s">
        <v>13</v>
      </c>
      <c r="G100" s="72">
        <v>43010</v>
      </c>
      <c r="H100" s="24"/>
      <c r="I100" s="25">
        <f>I101</f>
        <v>83.915319999999994</v>
      </c>
      <c r="J100" s="25">
        <f t="shared" si="25"/>
        <v>0</v>
      </c>
      <c r="K100" s="25">
        <f t="shared" si="25"/>
        <v>0</v>
      </c>
    </row>
    <row r="101" spans="1:11" ht="31.5" x14ac:dyDescent="0.25">
      <c r="A101" s="70" t="s">
        <v>92</v>
      </c>
      <c r="B101" s="5" t="s">
        <v>16</v>
      </c>
      <c r="C101" s="5" t="s">
        <v>25</v>
      </c>
      <c r="D101" s="5" t="s">
        <v>232</v>
      </c>
      <c r="E101" s="5" t="s">
        <v>167</v>
      </c>
      <c r="F101" s="5" t="s">
        <v>13</v>
      </c>
      <c r="G101" s="72">
        <v>43010</v>
      </c>
      <c r="H101" s="72">
        <v>200</v>
      </c>
      <c r="I101" s="25">
        <f>I102</f>
        <v>83.915319999999994</v>
      </c>
      <c r="J101" s="25">
        <f t="shared" si="25"/>
        <v>0</v>
      </c>
      <c r="K101" s="25">
        <f t="shared" si="25"/>
        <v>0</v>
      </c>
    </row>
    <row r="102" spans="1:11" ht="31.5" x14ac:dyDescent="0.25">
      <c r="A102" s="70" t="s">
        <v>93</v>
      </c>
      <c r="B102" s="5" t="s">
        <v>16</v>
      </c>
      <c r="C102" s="5" t="s">
        <v>25</v>
      </c>
      <c r="D102" s="5" t="s">
        <v>232</v>
      </c>
      <c r="E102" s="5" t="s">
        <v>167</v>
      </c>
      <c r="F102" s="5" t="s">
        <v>13</v>
      </c>
      <c r="G102" s="72">
        <v>43010</v>
      </c>
      <c r="H102" s="72">
        <v>240</v>
      </c>
      <c r="I102" s="25">
        <f>'Прил 2'!J103</f>
        <v>83.915319999999994</v>
      </c>
      <c r="J102" s="25">
        <f>'Прил 2'!K103</f>
        <v>0</v>
      </c>
      <c r="K102" s="25">
        <f>'Прил 2'!L103</f>
        <v>0</v>
      </c>
    </row>
    <row r="103" spans="1:11" ht="63" x14ac:dyDescent="0.25">
      <c r="A103" s="70" t="s">
        <v>236</v>
      </c>
      <c r="B103" s="5" t="s">
        <v>16</v>
      </c>
      <c r="C103" s="5" t="s">
        <v>25</v>
      </c>
      <c r="D103" s="5" t="s">
        <v>232</v>
      </c>
      <c r="E103" s="5" t="s">
        <v>167</v>
      </c>
      <c r="F103" s="5" t="s">
        <v>25</v>
      </c>
      <c r="G103" s="72"/>
      <c r="H103" s="72"/>
      <c r="I103" s="25">
        <f>I104</f>
        <v>28.41048</v>
      </c>
      <c r="J103" s="25">
        <f t="shared" ref="J103:K105" si="26">J104</f>
        <v>0</v>
      </c>
      <c r="K103" s="25">
        <f t="shared" si="26"/>
        <v>0</v>
      </c>
    </row>
    <row r="104" spans="1:11" x14ac:dyDescent="0.25">
      <c r="A104" s="70" t="s">
        <v>132</v>
      </c>
      <c r="B104" s="5" t="s">
        <v>16</v>
      </c>
      <c r="C104" s="5" t="s">
        <v>25</v>
      </c>
      <c r="D104" s="5" t="s">
        <v>232</v>
      </c>
      <c r="E104" s="5" t="s">
        <v>167</v>
      </c>
      <c r="F104" s="5" t="s">
        <v>25</v>
      </c>
      <c r="G104" s="72">
        <v>43040</v>
      </c>
      <c r="H104" s="24"/>
      <c r="I104" s="25">
        <f>I105</f>
        <v>28.41048</v>
      </c>
      <c r="J104" s="25">
        <f t="shared" si="26"/>
        <v>0</v>
      </c>
      <c r="K104" s="25">
        <f t="shared" si="26"/>
        <v>0</v>
      </c>
    </row>
    <row r="105" spans="1:11" ht="31.5" x14ac:dyDescent="0.25">
      <c r="A105" s="70" t="s">
        <v>92</v>
      </c>
      <c r="B105" s="5" t="s">
        <v>16</v>
      </c>
      <c r="C105" s="5" t="s">
        <v>25</v>
      </c>
      <c r="D105" s="5" t="s">
        <v>232</v>
      </c>
      <c r="E105" s="5" t="s">
        <v>167</v>
      </c>
      <c r="F105" s="5" t="s">
        <v>25</v>
      </c>
      <c r="G105" s="72">
        <v>43040</v>
      </c>
      <c r="H105" s="72">
        <v>200</v>
      </c>
      <c r="I105" s="25">
        <f>I106</f>
        <v>28.41048</v>
      </c>
      <c r="J105" s="25">
        <f t="shared" si="26"/>
        <v>0</v>
      </c>
      <c r="K105" s="25">
        <f t="shared" si="26"/>
        <v>0</v>
      </c>
    </row>
    <row r="106" spans="1:11" ht="31.5" x14ac:dyDescent="0.25">
      <c r="A106" s="70" t="s">
        <v>93</v>
      </c>
      <c r="B106" s="5" t="s">
        <v>16</v>
      </c>
      <c r="C106" s="5" t="s">
        <v>25</v>
      </c>
      <c r="D106" s="5" t="s">
        <v>232</v>
      </c>
      <c r="E106" s="5" t="s">
        <v>167</v>
      </c>
      <c r="F106" s="5" t="s">
        <v>25</v>
      </c>
      <c r="G106" s="72">
        <v>43040</v>
      </c>
      <c r="H106" s="72">
        <v>240</v>
      </c>
      <c r="I106" s="25">
        <f>'Прил 2'!J107</f>
        <v>28.41048</v>
      </c>
      <c r="J106" s="25">
        <f>'Прил 2'!K107</f>
        <v>0</v>
      </c>
      <c r="K106" s="25">
        <f>'Прил 2'!L107</f>
        <v>0</v>
      </c>
    </row>
    <row r="107" spans="1:11" ht="141.75" x14ac:dyDescent="0.25">
      <c r="A107" s="106" t="s">
        <v>237</v>
      </c>
      <c r="B107" s="5" t="s">
        <v>16</v>
      </c>
      <c r="C107" s="5" t="s">
        <v>25</v>
      </c>
      <c r="D107" s="5" t="s">
        <v>232</v>
      </c>
      <c r="E107" s="65" t="s">
        <v>167</v>
      </c>
      <c r="F107" s="65" t="s">
        <v>14</v>
      </c>
      <c r="G107" s="72"/>
      <c r="H107" s="72"/>
      <c r="I107" s="25">
        <f>I108</f>
        <v>15.7</v>
      </c>
      <c r="J107" s="25">
        <f t="shared" ref="J107:K109" si="27">J108</f>
        <v>0</v>
      </c>
      <c r="K107" s="25">
        <f t="shared" si="27"/>
        <v>0</v>
      </c>
    </row>
    <row r="108" spans="1:11" ht="31.5" x14ac:dyDescent="0.25">
      <c r="A108" s="106" t="s">
        <v>233</v>
      </c>
      <c r="B108" s="5" t="s">
        <v>16</v>
      </c>
      <c r="C108" s="5" t="s">
        <v>25</v>
      </c>
      <c r="D108" s="5" t="s">
        <v>232</v>
      </c>
      <c r="E108" s="65" t="s">
        <v>167</v>
      </c>
      <c r="F108" s="65" t="s">
        <v>14</v>
      </c>
      <c r="G108" s="72">
        <v>44206</v>
      </c>
      <c r="H108" s="24"/>
      <c r="I108" s="25">
        <f>I109</f>
        <v>15.7</v>
      </c>
      <c r="J108" s="25">
        <f t="shared" si="27"/>
        <v>0</v>
      </c>
      <c r="K108" s="25">
        <f t="shared" si="27"/>
        <v>0</v>
      </c>
    </row>
    <row r="109" spans="1:11" ht="31.5" x14ac:dyDescent="0.25">
      <c r="A109" s="70" t="s">
        <v>92</v>
      </c>
      <c r="B109" s="5" t="s">
        <v>16</v>
      </c>
      <c r="C109" s="5" t="s">
        <v>25</v>
      </c>
      <c r="D109" s="5" t="s">
        <v>232</v>
      </c>
      <c r="E109" s="65" t="s">
        <v>167</v>
      </c>
      <c r="F109" s="65" t="s">
        <v>14</v>
      </c>
      <c r="G109" s="72">
        <v>44206</v>
      </c>
      <c r="H109" s="72">
        <v>200</v>
      </c>
      <c r="I109" s="25">
        <f>I110</f>
        <v>15.7</v>
      </c>
      <c r="J109" s="25">
        <f t="shared" si="27"/>
        <v>0</v>
      </c>
      <c r="K109" s="25">
        <f t="shared" si="27"/>
        <v>0</v>
      </c>
    </row>
    <row r="110" spans="1:11" ht="31.5" x14ac:dyDescent="0.25">
      <c r="A110" s="70" t="s">
        <v>93</v>
      </c>
      <c r="B110" s="5" t="s">
        <v>16</v>
      </c>
      <c r="C110" s="5" t="s">
        <v>25</v>
      </c>
      <c r="D110" s="5" t="s">
        <v>232</v>
      </c>
      <c r="E110" s="65" t="s">
        <v>167</v>
      </c>
      <c r="F110" s="65" t="s">
        <v>14</v>
      </c>
      <c r="G110" s="72">
        <v>44206</v>
      </c>
      <c r="H110" s="72">
        <v>240</v>
      </c>
      <c r="I110" s="25">
        <f>'Прил 2'!J111</f>
        <v>15.7</v>
      </c>
      <c r="J110" s="25">
        <f>'Прил 2'!K111</f>
        <v>0</v>
      </c>
      <c r="K110" s="25">
        <f>'Прил 2'!L111</f>
        <v>0</v>
      </c>
    </row>
    <row r="111" spans="1:11" ht="47.25" x14ac:dyDescent="0.25">
      <c r="A111" s="78" t="s">
        <v>159</v>
      </c>
      <c r="B111" s="5" t="s">
        <v>16</v>
      </c>
      <c r="C111" s="5" t="s">
        <v>25</v>
      </c>
      <c r="D111" s="5" t="s">
        <v>43</v>
      </c>
      <c r="E111" s="5"/>
      <c r="F111" s="79"/>
      <c r="G111" s="24"/>
      <c r="H111" s="24"/>
      <c r="I111" s="25">
        <f>I112</f>
        <v>141.75112000000001</v>
      </c>
      <c r="J111" s="25">
        <f t="shared" ref="J111:K111" si="28">J112</f>
        <v>65.146140000000003</v>
      </c>
      <c r="K111" s="25">
        <f t="shared" si="28"/>
        <v>73.915369999999996</v>
      </c>
    </row>
    <row r="112" spans="1:11" ht="52.5" customHeight="1" x14ac:dyDescent="0.25">
      <c r="A112" s="78" t="s">
        <v>160</v>
      </c>
      <c r="B112" s="5" t="s">
        <v>16</v>
      </c>
      <c r="C112" s="5" t="s">
        <v>25</v>
      </c>
      <c r="D112" s="5" t="s">
        <v>43</v>
      </c>
      <c r="E112" s="72">
        <v>1</v>
      </c>
      <c r="F112" s="79"/>
      <c r="G112" s="24"/>
      <c r="H112" s="24"/>
      <c r="I112" s="25">
        <f>I113+I116</f>
        <v>141.75112000000001</v>
      </c>
      <c r="J112" s="25">
        <f t="shared" ref="J112:K112" si="29">J113+J116</f>
        <v>65.146140000000003</v>
      </c>
      <c r="K112" s="25">
        <f t="shared" si="29"/>
        <v>73.915369999999996</v>
      </c>
    </row>
    <row r="113" spans="1:12" x14ac:dyDescent="0.25">
      <c r="A113" s="70" t="s">
        <v>52</v>
      </c>
      <c r="B113" s="5" t="s">
        <v>16</v>
      </c>
      <c r="C113" s="5" t="s">
        <v>25</v>
      </c>
      <c r="D113" s="5" t="s">
        <v>43</v>
      </c>
      <c r="E113" s="72">
        <v>1</v>
      </c>
      <c r="F113" s="65" t="s">
        <v>32</v>
      </c>
      <c r="G113" s="72">
        <v>43010</v>
      </c>
      <c r="H113" s="24"/>
      <c r="I113" s="25">
        <f>I114</f>
        <v>16.084680000000006</v>
      </c>
      <c r="J113" s="25">
        <f t="shared" ref="J113:K114" si="30">J114</f>
        <v>41.5</v>
      </c>
      <c r="K113" s="25">
        <f t="shared" si="30"/>
        <v>50</v>
      </c>
    </row>
    <row r="114" spans="1:12" ht="31.5" x14ac:dyDescent="0.25">
      <c r="A114" s="70" t="s">
        <v>92</v>
      </c>
      <c r="B114" s="5" t="s">
        <v>16</v>
      </c>
      <c r="C114" s="5" t="s">
        <v>25</v>
      </c>
      <c r="D114" s="5" t="s">
        <v>43</v>
      </c>
      <c r="E114" s="72">
        <v>1</v>
      </c>
      <c r="F114" s="65" t="s">
        <v>32</v>
      </c>
      <c r="G114" s="72">
        <v>43010</v>
      </c>
      <c r="H114" s="72">
        <v>200</v>
      </c>
      <c r="I114" s="25">
        <f>I115</f>
        <v>16.084680000000006</v>
      </c>
      <c r="J114" s="25">
        <f t="shared" si="30"/>
        <v>41.5</v>
      </c>
      <c r="K114" s="25">
        <f t="shared" si="30"/>
        <v>50</v>
      </c>
    </row>
    <row r="115" spans="1:12" ht="31.5" x14ac:dyDescent="0.25">
      <c r="A115" s="70" t="s">
        <v>93</v>
      </c>
      <c r="B115" s="5" t="s">
        <v>16</v>
      </c>
      <c r="C115" s="5" t="s">
        <v>25</v>
      </c>
      <c r="D115" s="5" t="s">
        <v>43</v>
      </c>
      <c r="E115" s="72">
        <v>1</v>
      </c>
      <c r="F115" s="65" t="s">
        <v>32</v>
      </c>
      <c r="G115" s="72">
        <v>43010</v>
      </c>
      <c r="H115" s="72">
        <v>240</v>
      </c>
      <c r="I115" s="25">
        <f>'Прил 2'!J116</f>
        <v>16.084680000000006</v>
      </c>
      <c r="J115" s="25">
        <f>'Прил 2'!K116</f>
        <v>41.5</v>
      </c>
      <c r="K115" s="25">
        <f>'Прил 2'!L116</f>
        <v>50</v>
      </c>
    </row>
    <row r="116" spans="1:12" x14ac:dyDescent="0.25">
      <c r="A116" s="70" t="s">
        <v>132</v>
      </c>
      <c r="B116" s="5" t="s">
        <v>16</v>
      </c>
      <c r="C116" s="5" t="s">
        <v>25</v>
      </c>
      <c r="D116" s="5" t="s">
        <v>43</v>
      </c>
      <c r="E116" s="72">
        <v>1</v>
      </c>
      <c r="F116" s="65" t="s">
        <v>32</v>
      </c>
      <c r="G116" s="72">
        <v>43040</v>
      </c>
      <c r="H116" s="24"/>
      <c r="I116" s="25">
        <f>I117</f>
        <v>125.66643999999999</v>
      </c>
      <c r="J116" s="25">
        <f t="shared" ref="J116:K117" si="31">J117</f>
        <v>23.646139999999999</v>
      </c>
      <c r="K116" s="25">
        <f t="shared" si="31"/>
        <v>23.915369999999999</v>
      </c>
    </row>
    <row r="117" spans="1:12" ht="31.5" x14ac:dyDescent="0.25">
      <c r="A117" s="70" t="s">
        <v>92</v>
      </c>
      <c r="B117" s="5" t="s">
        <v>16</v>
      </c>
      <c r="C117" s="5" t="s">
        <v>25</v>
      </c>
      <c r="D117" s="5" t="s">
        <v>43</v>
      </c>
      <c r="E117" s="72">
        <v>1</v>
      </c>
      <c r="F117" s="65" t="s">
        <v>32</v>
      </c>
      <c r="G117" s="72">
        <v>43040</v>
      </c>
      <c r="H117" s="72">
        <v>200</v>
      </c>
      <c r="I117" s="25">
        <f>I118</f>
        <v>125.66643999999999</v>
      </c>
      <c r="J117" s="25">
        <f t="shared" si="31"/>
        <v>23.646139999999999</v>
      </c>
      <c r="K117" s="25">
        <f t="shared" si="31"/>
        <v>23.915369999999999</v>
      </c>
    </row>
    <row r="118" spans="1:12" ht="31.5" x14ac:dyDescent="0.25">
      <c r="A118" s="70" t="s">
        <v>93</v>
      </c>
      <c r="B118" s="5" t="s">
        <v>16</v>
      </c>
      <c r="C118" s="5" t="s">
        <v>25</v>
      </c>
      <c r="D118" s="5" t="s">
        <v>43</v>
      </c>
      <c r="E118" s="72">
        <v>1</v>
      </c>
      <c r="F118" s="65" t="s">
        <v>32</v>
      </c>
      <c r="G118" s="72">
        <v>43040</v>
      </c>
      <c r="H118" s="72">
        <v>240</v>
      </c>
      <c r="I118" s="25">
        <f>'Прил 2'!J119</f>
        <v>125.66643999999999</v>
      </c>
      <c r="J118" s="25">
        <f>'Прил 2'!K119</f>
        <v>23.646139999999999</v>
      </c>
      <c r="K118" s="25">
        <f>'Прил 2'!L119</f>
        <v>23.915369999999999</v>
      </c>
    </row>
    <row r="119" spans="1:12" x14ac:dyDescent="0.25">
      <c r="A119" s="73" t="s">
        <v>53</v>
      </c>
      <c r="B119" s="74" t="s">
        <v>27</v>
      </c>
      <c r="C119" s="74"/>
      <c r="D119" s="80"/>
      <c r="E119" s="74"/>
      <c r="F119" s="74"/>
      <c r="G119" s="74"/>
      <c r="H119" s="81"/>
      <c r="I119" s="77">
        <f t="shared" ref="I119:K124" si="32">I120</f>
        <v>108.4</v>
      </c>
      <c r="J119" s="77">
        <f t="shared" si="32"/>
        <v>55.7</v>
      </c>
      <c r="K119" s="77">
        <f t="shared" si="32"/>
        <v>24.299999999999997</v>
      </c>
    </row>
    <row r="120" spans="1:12" x14ac:dyDescent="0.25">
      <c r="A120" s="82" t="s">
        <v>23</v>
      </c>
      <c r="B120" s="74" t="s">
        <v>27</v>
      </c>
      <c r="C120" s="74" t="s">
        <v>13</v>
      </c>
      <c r="D120" s="81"/>
      <c r="E120" s="74"/>
      <c r="F120" s="74"/>
      <c r="G120" s="74"/>
      <c r="H120" s="81"/>
      <c r="I120" s="77">
        <f>I121</f>
        <v>108.4</v>
      </c>
      <c r="J120" s="77">
        <f t="shared" si="32"/>
        <v>55.7</v>
      </c>
      <c r="K120" s="77">
        <f t="shared" si="32"/>
        <v>24.299999999999997</v>
      </c>
    </row>
    <row r="121" spans="1:12" ht="47.25" x14ac:dyDescent="0.25">
      <c r="A121" s="78" t="s">
        <v>159</v>
      </c>
      <c r="B121" s="5" t="s">
        <v>27</v>
      </c>
      <c r="C121" s="5" t="s">
        <v>13</v>
      </c>
      <c r="D121" s="5">
        <v>89</v>
      </c>
      <c r="E121" s="5"/>
      <c r="F121" s="5"/>
      <c r="G121" s="5"/>
      <c r="H121" s="64"/>
      <c r="I121" s="25">
        <f>I122</f>
        <v>108.4</v>
      </c>
      <c r="J121" s="25">
        <f t="shared" si="32"/>
        <v>55.7</v>
      </c>
      <c r="K121" s="25">
        <f t="shared" si="32"/>
        <v>24.299999999999997</v>
      </c>
      <c r="L121" s="19"/>
    </row>
    <row r="122" spans="1:12" ht="51.75" customHeight="1" x14ac:dyDescent="0.25">
      <c r="A122" s="78" t="s">
        <v>160</v>
      </c>
      <c r="B122" s="5" t="s">
        <v>27</v>
      </c>
      <c r="C122" s="5" t="s">
        <v>13</v>
      </c>
      <c r="D122" s="5">
        <v>89</v>
      </c>
      <c r="E122" s="5">
        <v>1</v>
      </c>
      <c r="F122" s="5"/>
      <c r="G122" s="5"/>
      <c r="H122" s="64"/>
      <c r="I122" s="25">
        <f>I123</f>
        <v>108.4</v>
      </c>
      <c r="J122" s="25">
        <f t="shared" si="32"/>
        <v>55.7</v>
      </c>
      <c r="K122" s="25">
        <f t="shared" si="32"/>
        <v>24.299999999999997</v>
      </c>
      <c r="L122" s="19"/>
    </row>
    <row r="123" spans="1:12" x14ac:dyDescent="0.25">
      <c r="A123" s="78" t="s">
        <v>87</v>
      </c>
      <c r="B123" s="83" t="s">
        <v>27</v>
      </c>
      <c r="C123" s="83" t="s">
        <v>13</v>
      </c>
      <c r="D123" s="84">
        <v>89</v>
      </c>
      <c r="E123" s="65">
        <v>1</v>
      </c>
      <c r="F123" s="65" t="s">
        <v>32</v>
      </c>
      <c r="G123" s="65" t="s">
        <v>55</v>
      </c>
      <c r="H123" s="84"/>
      <c r="I123" s="25">
        <f t="shared" si="32"/>
        <v>108.4</v>
      </c>
      <c r="J123" s="25">
        <f t="shared" si="32"/>
        <v>55.7</v>
      </c>
      <c r="K123" s="25">
        <f t="shared" si="32"/>
        <v>24.299999999999997</v>
      </c>
    </row>
    <row r="124" spans="1:12" x14ac:dyDescent="0.25">
      <c r="A124" s="78" t="s">
        <v>88</v>
      </c>
      <c r="B124" s="83" t="s">
        <v>27</v>
      </c>
      <c r="C124" s="83" t="s">
        <v>13</v>
      </c>
      <c r="D124" s="84">
        <v>89</v>
      </c>
      <c r="E124" s="65">
        <v>1</v>
      </c>
      <c r="F124" s="65" t="s">
        <v>32</v>
      </c>
      <c r="G124" s="65" t="s">
        <v>55</v>
      </c>
      <c r="H124" s="84" t="s">
        <v>90</v>
      </c>
      <c r="I124" s="25">
        <f t="shared" si="32"/>
        <v>108.4</v>
      </c>
      <c r="J124" s="25">
        <f t="shared" si="32"/>
        <v>55.7</v>
      </c>
      <c r="K124" s="25">
        <f t="shared" si="32"/>
        <v>24.299999999999997</v>
      </c>
    </row>
    <row r="125" spans="1:12" x14ac:dyDescent="0.25">
      <c r="A125" s="78" t="s">
        <v>89</v>
      </c>
      <c r="B125" s="83" t="s">
        <v>27</v>
      </c>
      <c r="C125" s="83" t="s">
        <v>13</v>
      </c>
      <c r="D125" s="84">
        <v>89</v>
      </c>
      <c r="E125" s="65">
        <v>1</v>
      </c>
      <c r="F125" s="65" t="s">
        <v>32</v>
      </c>
      <c r="G125" s="65" t="s">
        <v>55</v>
      </c>
      <c r="H125" s="84" t="s">
        <v>91</v>
      </c>
      <c r="I125" s="25">
        <f>'Прил 2'!J126</f>
        <v>108.4</v>
      </c>
      <c r="J125" s="25">
        <f>'Прил 2'!K126</f>
        <v>55.7</v>
      </c>
      <c r="K125" s="25">
        <f>'Прил 2'!L126</f>
        <v>24.299999999999997</v>
      </c>
    </row>
    <row r="126" spans="1:12" x14ac:dyDescent="0.25">
      <c r="A126" s="85" t="s">
        <v>15</v>
      </c>
      <c r="B126" s="86" t="s">
        <v>28</v>
      </c>
      <c r="C126" s="86"/>
      <c r="D126" s="87"/>
      <c r="E126" s="88"/>
      <c r="F126" s="88"/>
      <c r="G126" s="88"/>
      <c r="H126" s="87"/>
      <c r="I126" s="77">
        <f t="shared" ref="I126:K131" si="33">I127</f>
        <v>1.5</v>
      </c>
      <c r="J126" s="77">
        <f t="shared" si="33"/>
        <v>1.5</v>
      </c>
      <c r="K126" s="77">
        <f t="shared" si="33"/>
        <v>1.5</v>
      </c>
    </row>
    <row r="127" spans="1:12" ht="31.5" x14ac:dyDescent="0.25">
      <c r="A127" s="85" t="s">
        <v>56</v>
      </c>
      <c r="B127" s="88">
        <v>13</v>
      </c>
      <c r="C127" s="88" t="s">
        <v>13</v>
      </c>
      <c r="D127" s="89"/>
      <c r="E127" s="88"/>
      <c r="F127" s="88"/>
      <c r="G127" s="88"/>
      <c r="H127" s="87"/>
      <c r="I127" s="77">
        <f t="shared" si="33"/>
        <v>1.5</v>
      </c>
      <c r="J127" s="77">
        <f t="shared" si="33"/>
        <v>1.5</v>
      </c>
      <c r="K127" s="77">
        <f t="shared" si="33"/>
        <v>1.5</v>
      </c>
    </row>
    <row r="128" spans="1:12" ht="47.25" x14ac:dyDescent="0.25">
      <c r="A128" s="78" t="s">
        <v>159</v>
      </c>
      <c r="B128" s="65" t="s">
        <v>28</v>
      </c>
      <c r="C128" s="65" t="s">
        <v>13</v>
      </c>
      <c r="D128" s="5">
        <v>89</v>
      </c>
      <c r="E128" s="5">
        <v>0</v>
      </c>
      <c r="F128" s="65"/>
      <c r="G128" s="65"/>
      <c r="H128" s="84"/>
      <c r="I128" s="25">
        <f t="shared" si="33"/>
        <v>1.5</v>
      </c>
      <c r="J128" s="25">
        <f t="shared" si="33"/>
        <v>1.5</v>
      </c>
      <c r="K128" s="25">
        <f t="shared" si="33"/>
        <v>1.5</v>
      </c>
    </row>
    <row r="129" spans="1:11" ht="52.5" customHeight="1" x14ac:dyDescent="0.25">
      <c r="A129" s="78" t="s">
        <v>160</v>
      </c>
      <c r="B129" s="65" t="s">
        <v>28</v>
      </c>
      <c r="C129" s="65" t="s">
        <v>13</v>
      </c>
      <c r="D129" s="5">
        <v>89</v>
      </c>
      <c r="E129" s="5">
        <v>1</v>
      </c>
      <c r="F129" s="65"/>
      <c r="G129" s="65"/>
      <c r="H129" s="84"/>
      <c r="I129" s="25">
        <f t="shared" si="33"/>
        <v>1.5</v>
      </c>
      <c r="J129" s="25">
        <f t="shared" si="33"/>
        <v>1.5</v>
      </c>
      <c r="K129" s="25">
        <f t="shared" si="33"/>
        <v>1.5</v>
      </c>
    </row>
    <row r="130" spans="1:11" x14ac:dyDescent="0.25">
      <c r="A130" s="70" t="s">
        <v>57</v>
      </c>
      <c r="B130" s="65">
        <v>13</v>
      </c>
      <c r="C130" s="65" t="s">
        <v>13</v>
      </c>
      <c r="D130" s="90">
        <v>89</v>
      </c>
      <c r="E130" s="65">
        <v>1</v>
      </c>
      <c r="F130" s="65" t="s">
        <v>32</v>
      </c>
      <c r="G130" s="65">
        <v>41240</v>
      </c>
      <c r="H130" s="84"/>
      <c r="I130" s="25">
        <f t="shared" si="33"/>
        <v>1.5</v>
      </c>
      <c r="J130" s="25">
        <f t="shared" si="33"/>
        <v>1.5</v>
      </c>
      <c r="K130" s="25">
        <f t="shared" si="33"/>
        <v>1.5</v>
      </c>
    </row>
    <row r="131" spans="1:11" x14ac:dyDescent="0.25">
      <c r="A131" s="70" t="s">
        <v>85</v>
      </c>
      <c r="B131" s="65">
        <v>13</v>
      </c>
      <c r="C131" s="65" t="s">
        <v>13</v>
      </c>
      <c r="D131" s="90">
        <v>89</v>
      </c>
      <c r="E131" s="65">
        <v>1</v>
      </c>
      <c r="F131" s="65" t="s">
        <v>32</v>
      </c>
      <c r="G131" s="65" t="s">
        <v>62</v>
      </c>
      <c r="H131" s="84" t="s">
        <v>86</v>
      </c>
      <c r="I131" s="25">
        <f t="shared" si="33"/>
        <v>1.5</v>
      </c>
      <c r="J131" s="25">
        <f t="shared" si="33"/>
        <v>1.5</v>
      </c>
      <c r="K131" s="25">
        <f t="shared" si="33"/>
        <v>1.5</v>
      </c>
    </row>
    <row r="132" spans="1:11" x14ac:dyDescent="0.25">
      <c r="A132" s="69" t="s">
        <v>58</v>
      </c>
      <c r="B132" s="65">
        <v>13</v>
      </c>
      <c r="C132" s="65" t="s">
        <v>13</v>
      </c>
      <c r="D132" s="90">
        <v>89</v>
      </c>
      <c r="E132" s="65">
        <v>1</v>
      </c>
      <c r="F132" s="65" t="s">
        <v>32</v>
      </c>
      <c r="G132" s="65" t="s">
        <v>62</v>
      </c>
      <c r="H132" s="84">
        <v>730</v>
      </c>
      <c r="I132" s="25">
        <f>'Прил 2'!J133</f>
        <v>1.5</v>
      </c>
      <c r="J132" s="25">
        <f>'Прил 2'!K133</f>
        <v>1.5</v>
      </c>
      <c r="K132" s="25">
        <f>'Прил 2'!L133</f>
        <v>1.5</v>
      </c>
    </row>
    <row r="133" spans="1:11" x14ac:dyDescent="0.25">
      <c r="A133" s="69" t="s">
        <v>197</v>
      </c>
      <c r="B133" s="65" t="s">
        <v>162</v>
      </c>
      <c r="C133" s="65"/>
      <c r="D133" s="90"/>
      <c r="E133" s="65"/>
      <c r="F133" s="65"/>
      <c r="G133" s="65"/>
      <c r="H133" s="84"/>
      <c r="I133" s="25"/>
      <c r="J133" s="25">
        <f t="shared" ref="J133:K138" si="34">J134</f>
        <v>30.3</v>
      </c>
      <c r="K133" s="25">
        <f t="shared" si="34"/>
        <v>61.7</v>
      </c>
    </row>
    <row r="134" spans="1:11" x14ac:dyDescent="0.25">
      <c r="A134" s="69" t="s">
        <v>197</v>
      </c>
      <c r="B134" s="65" t="s">
        <v>162</v>
      </c>
      <c r="C134" s="65">
        <v>99</v>
      </c>
      <c r="D134" s="90"/>
      <c r="E134" s="65"/>
      <c r="F134" s="65"/>
      <c r="G134" s="65"/>
      <c r="H134" s="84"/>
      <c r="I134" s="25"/>
      <c r="J134" s="25">
        <f t="shared" si="34"/>
        <v>30.3</v>
      </c>
      <c r="K134" s="25">
        <f t="shared" si="34"/>
        <v>61.7</v>
      </c>
    </row>
    <row r="135" spans="1:11" ht="47.25" x14ac:dyDescent="0.25">
      <c r="A135" s="78" t="s">
        <v>159</v>
      </c>
      <c r="B135" s="65" t="s">
        <v>162</v>
      </c>
      <c r="C135" s="65">
        <v>99</v>
      </c>
      <c r="D135" s="65" t="s">
        <v>43</v>
      </c>
      <c r="E135" s="65" t="s">
        <v>167</v>
      </c>
      <c r="F135" s="65"/>
      <c r="G135" s="65"/>
      <c r="H135" s="84"/>
      <c r="I135" s="25"/>
      <c r="J135" s="25">
        <f t="shared" si="34"/>
        <v>30.3</v>
      </c>
      <c r="K135" s="25">
        <f t="shared" si="34"/>
        <v>61.7</v>
      </c>
    </row>
    <row r="136" spans="1:11" ht="53.25" customHeight="1" x14ac:dyDescent="0.25">
      <c r="A136" s="78" t="s">
        <v>160</v>
      </c>
      <c r="B136" s="65" t="s">
        <v>162</v>
      </c>
      <c r="C136" s="65">
        <v>99</v>
      </c>
      <c r="D136" s="65" t="s">
        <v>43</v>
      </c>
      <c r="E136" s="65" t="s">
        <v>20</v>
      </c>
      <c r="F136" s="65"/>
      <c r="G136" s="65"/>
      <c r="H136" s="84"/>
      <c r="I136" s="25"/>
      <c r="J136" s="25">
        <f t="shared" si="34"/>
        <v>30.3</v>
      </c>
      <c r="K136" s="25">
        <f t="shared" si="34"/>
        <v>61.7</v>
      </c>
    </row>
    <row r="137" spans="1:11" x14ac:dyDescent="0.25">
      <c r="A137" s="69" t="s">
        <v>197</v>
      </c>
      <c r="B137" s="65" t="s">
        <v>162</v>
      </c>
      <c r="C137" s="65">
        <v>99</v>
      </c>
      <c r="D137" s="65" t="s">
        <v>43</v>
      </c>
      <c r="E137" s="65" t="s">
        <v>20</v>
      </c>
      <c r="F137" s="65" t="s">
        <v>32</v>
      </c>
      <c r="G137" s="65" t="s">
        <v>163</v>
      </c>
      <c r="H137" s="65"/>
      <c r="I137" s="25"/>
      <c r="J137" s="25">
        <f t="shared" si="34"/>
        <v>30.3</v>
      </c>
      <c r="K137" s="25">
        <f t="shared" si="34"/>
        <v>61.7</v>
      </c>
    </row>
    <row r="138" spans="1:11" x14ac:dyDescent="0.25">
      <c r="A138" s="69" t="s">
        <v>100</v>
      </c>
      <c r="B138" s="65" t="s">
        <v>162</v>
      </c>
      <c r="C138" s="65">
        <v>99</v>
      </c>
      <c r="D138" s="65" t="s">
        <v>43</v>
      </c>
      <c r="E138" s="65" t="s">
        <v>20</v>
      </c>
      <c r="F138" s="65" t="s">
        <v>32</v>
      </c>
      <c r="G138" s="65" t="s">
        <v>163</v>
      </c>
      <c r="H138" s="65" t="s">
        <v>101</v>
      </c>
      <c r="I138" s="24"/>
      <c r="J138" s="118">
        <f t="shared" si="34"/>
        <v>30.3</v>
      </c>
      <c r="K138" s="24">
        <f t="shared" si="34"/>
        <v>61.7</v>
      </c>
    </row>
    <row r="139" spans="1:11" x14ac:dyDescent="0.25">
      <c r="A139" s="69" t="s">
        <v>42</v>
      </c>
      <c r="B139" s="65" t="s">
        <v>162</v>
      </c>
      <c r="C139" s="65" t="s">
        <v>162</v>
      </c>
      <c r="D139" s="65" t="s">
        <v>43</v>
      </c>
      <c r="E139" s="65" t="s">
        <v>20</v>
      </c>
      <c r="F139" s="65" t="s">
        <v>32</v>
      </c>
      <c r="G139" s="65" t="s">
        <v>163</v>
      </c>
      <c r="H139" s="65" t="s">
        <v>44</v>
      </c>
      <c r="I139" s="24"/>
      <c r="J139" s="118">
        <f>'Прил 2'!K140</f>
        <v>30.3</v>
      </c>
      <c r="K139" s="24">
        <f>'Прил 2'!L140</f>
        <v>61.7</v>
      </c>
    </row>
  </sheetData>
  <autoFilter ref="A6:K139"/>
  <mergeCells count="8">
    <mergeCell ref="I1:K1"/>
    <mergeCell ref="A2:K2"/>
    <mergeCell ref="A4:A5"/>
    <mergeCell ref="B4:B5"/>
    <mergeCell ref="C4:C5"/>
    <mergeCell ref="D4:G5"/>
    <mergeCell ref="H4:H5"/>
    <mergeCell ref="I4:K4"/>
  </mergeCells>
  <conditionalFormatting sqref="B41 B45">
    <cfRule type="expression" dxfId="44" priority="53" stopIfTrue="1">
      <formula>$F41=""</formula>
    </cfRule>
    <cfRule type="expression" dxfId="43" priority="54" stopIfTrue="1">
      <formula>#REF!&lt;&gt;""</formula>
    </cfRule>
    <cfRule type="expression" dxfId="42" priority="55" stopIfTrue="1">
      <formula>AND($G41="",$F41&lt;&gt;"")</formula>
    </cfRule>
  </conditionalFormatting>
  <conditionalFormatting sqref="B61">
    <cfRule type="expression" dxfId="41" priority="50" stopIfTrue="1">
      <formula>$F61=""</formula>
    </cfRule>
    <cfRule type="expression" dxfId="40" priority="52" stopIfTrue="1">
      <formula>AND($G61="",$F61&lt;&gt;"")</formula>
    </cfRule>
  </conditionalFormatting>
  <conditionalFormatting sqref="A39">
    <cfRule type="expression" dxfId="39" priority="47" stopIfTrue="1">
      <formula>$F39=""</formula>
    </cfRule>
    <cfRule type="expression" dxfId="38" priority="48" stopIfTrue="1">
      <formula>#REF!&lt;&gt;""</formula>
    </cfRule>
    <cfRule type="expression" dxfId="37" priority="49" stopIfTrue="1">
      <formula>AND($G39="",$F39&lt;&gt;"")</formula>
    </cfRule>
  </conditionalFormatting>
  <conditionalFormatting sqref="A113 A116">
    <cfRule type="expression" dxfId="36" priority="41" stopIfTrue="1">
      <formula>$F113=""</formula>
    </cfRule>
    <cfRule type="expression" dxfId="35" priority="43" stopIfTrue="1">
      <formula>AND($G113="",$F113&lt;&gt;"")</formula>
    </cfRule>
  </conditionalFormatting>
  <conditionalFormatting sqref="A116">
    <cfRule type="expression" dxfId="34" priority="38" stopIfTrue="1">
      <formula>$F116=""</formula>
    </cfRule>
    <cfRule type="expression" dxfId="33" priority="40" stopIfTrue="1">
      <formula>AND($G116="",$F116&lt;&gt;"")</formula>
    </cfRule>
  </conditionalFormatting>
  <conditionalFormatting sqref="A39">
    <cfRule type="expression" dxfId="32" priority="35" stopIfTrue="1">
      <formula>$F39=""</formula>
    </cfRule>
    <cfRule type="expression" dxfId="31" priority="36" stopIfTrue="1">
      <formula>#REF!&lt;&gt;""</formula>
    </cfRule>
    <cfRule type="expression" dxfId="30" priority="37" stopIfTrue="1">
      <formula>AND($G39="",$F39&lt;&gt;"")</formula>
    </cfRule>
  </conditionalFormatting>
  <conditionalFormatting sqref="A36">
    <cfRule type="expression" dxfId="29" priority="32" stopIfTrue="1">
      <formula>$F36=""</formula>
    </cfRule>
    <cfRule type="expression" dxfId="28" priority="33" stopIfTrue="1">
      <formula>#REF!&lt;&gt;""</formula>
    </cfRule>
    <cfRule type="expression" dxfId="27" priority="34" stopIfTrue="1">
      <formula>AND($G36="",$F36&lt;&gt;"")</formula>
    </cfRule>
  </conditionalFormatting>
  <conditionalFormatting sqref="F39 F111:F112 E97 E111">
    <cfRule type="expression" dxfId="26" priority="30" stopIfTrue="1">
      <formula>$C39=""</formula>
    </cfRule>
    <cfRule type="expression" dxfId="25" priority="31" stopIfTrue="1">
      <formula>$D39&lt;&gt;""</formula>
    </cfRule>
  </conditionalFormatting>
  <conditionalFormatting sqref="E39">
    <cfRule type="expression" dxfId="24" priority="28" stopIfTrue="1">
      <formula>$C39=""</formula>
    </cfRule>
    <cfRule type="expression" dxfId="23" priority="29" stopIfTrue="1">
      <formula>$D39&lt;&gt;""</formula>
    </cfRule>
  </conditionalFormatting>
  <conditionalFormatting sqref="F97">
    <cfRule type="expression" dxfId="22" priority="21" stopIfTrue="1">
      <formula>$C97=""</formula>
    </cfRule>
    <cfRule type="expression" dxfId="21" priority="22" stopIfTrue="1">
      <formula>$D97&lt;&gt;""</formula>
    </cfRule>
  </conditionalFormatting>
  <conditionalFormatting sqref="F97">
    <cfRule type="expression" dxfId="20" priority="17" stopIfTrue="1">
      <formula>$C97=""</formula>
    </cfRule>
    <cfRule type="expression" dxfId="19" priority="18" stopIfTrue="1">
      <formula>$D97&lt;&gt;""</formula>
    </cfRule>
  </conditionalFormatting>
  <conditionalFormatting sqref="F39">
    <cfRule type="expression" dxfId="18" priority="15" stopIfTrue="1">
      <formula>$C39=""</formula>
    </cfRule>
    <cfRule type="expression" dxfId="17" priority="16" stopIfTrue="1">
      <formula>$D39&lt;&gt;""</formula>
    </cfRule>
  </conditionalFormatting>
  <conditionalFormatting sqref="E39">
    <cfRule type="expression" dxfId="16" priority="13" stopIfTrue="1">
      <formula>$C39=""</formula>
    </cfRule>
    <cfRule type="expression" dxfId="15" priority="14" stopIfTrue="1">
      <formula>$D39&lt;&gt;""</formula>
    </cfRule>
  </conditionalFormatting>
  <conditionalFormatting sqref="A45">
    <cfRule type="expression" dxfId="14" priority="10" stopIfTrue="1">
      <formula>$F45=""</formula>
    </cfRule>
    <cfRule type="expression" dxfId="13" priority="11" stopIfTrue="1">
      <formula>$H45&lt;&gt;""</formula>
    </cfRule>
    <cfRule type="expression" dxfId="12" priority="12" stopIfTrue="1">
      <formula>AND($G45="",$F45&lt;&gt;"")</formula>
    </cfRule>
  </conditionalFormatting>
  <conditionalFormatting sqref="A100">
    <cfRule type="expression" dxfId="11" priority="5" stopIfTrue="1">
      <formula>$F100=""</formula>
    </cfRule>
    <cfRule type="expression" dxfId="10" priority="6" stopIfTrue="1">
      <formula>AND($G100="",$F100&lt;&gt;"")</formula>
    </cfRule>
  </conditionalFormatting>
  <conditionalFormatting sqref="A104">
    <cfRule type="expression" dxfId="9" priority="3" stopIfTrue="1">
      <formula>$F104=""</formula>
    </cfRule>
    <cfRule type="expression" dxfId="8" priority="4" stopIfTrue="1">
      <formula>AND($G104="",$F104&lt;&gt;"")</formula>
    </cfRule>
  </conditionalFormatting>
  <conditionalFormatting sqref="A104">
    <cfRule type="expression" dxfId="7" priority="1" stopIfTrue="1">
      <formula>$F104=""</formula>
    </cfRule>
    <cfRule type="expression" dxfId="6" priority="2" stopIfTrue="1">
      <formula>AND($G104="",$F104&lt;&gt;"")</formula>
    </cfRule>
  </conditionalFormatting>
  <pageMargins left="0.78740157480314965" right="0.78740157480314965" top="0.39370078740157483" bottom="0.78740157480314965" header="0.51181102362204722" footer="0.51181102362204722"/>
  <pageSetup paperSize="9" scale="50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stopIfTrue="1" id="{F3797FB4-2AC7-4D43-BCFC-B84EF7D0979C}">
            <xm:f>'\Решения сессии\Пушкино\[Приложение для сельских поселений ПУШКИНО -передвижка.xls]Лист1'!#REF!&lt;&gt;""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B61</xm:sqref>
        </x14:conditionalFormatting>
        <x14:conditionalFormatting xmlns:xm="http://schemas.microsoft.com/office/excel/2006/main">
          <x14:cfRule type="expression" priority="56" stopIfTrue="1" id="{24E993A7-23BA-4010-9B90-E597B39FCED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A113 A116</xm:sqref>
        </x14:conditionalFormatting>
        <x14:conditionalFormatting xmlns:xm="http://schemas.microsoft.com/office/excel/2006/main">
          <x14:cfRule type="expression" priority="27" stopIfTrue="1" id="{CCC649A9-27AE-4155-9AC0-E773E491AA52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A181"/>
  <sheetViews>
    <sheetView view="pageBreakPreview" topLeftCell="A25" zoomScaleNormal="100" zoomScaleSheetLayoutView="100" workbookViewId="0">
      <selection sqref="A1:XFD1048576"/>
    </sheetView>
  </sheetViews>
  <sheetFormatPr defaultColWidth="9.140625" defaultRowHeight="15" x14ac:dyDescent="0.2"/>
  <cols>
    <col min="1" max="1" width="54.85546875" style="30" customWidth="1"/>
    <col min="2" max="8" width="9.140625" style="11"/>
    <col min="9" max="9" width="9.140625" style="11" customWidth="1"/>
    <col min="10" max="10" width="12" style="11" customWidth="1"/>
    <col min="11" max="11" width="11.7109375" style="11" customWidth="1"/>
    <col min="12" max="12" width="14" style="11" customWidth="1"/>
    <col min="13" max="53" width="9.140625" style="1"/>
    <col min="54" max="16384" width="9.140625" style="11"/>
  </cols>
  <sheetData>
    <row r="1" spans="1:53" ht="139.5" customHeight="1" x14ac:dyDescent="0.25">
      <c r="A1" s="144"/>
      <c r="B1" s="145"/>
      <c r="C1" s="146"/>
      <c r="D1" s="146"/>
      <c r="E1" s="146"/>
      <c r="F1" s="146"/>
      <c r="G1" s="146"/>
      <c r="H1" s="146"/>
      <c r="I1" s="191"/>
      <c r="J1" s="269" t="s">
        <v>218</v>
      </c>
      <c r="K1" s="269"/>
      <c r="L1" s="269"/>
    </row>
    <row r="2" spans="1:53" ht="79.5" customHeight="1" x14ac:dyDescent="0.35">
      <c r="A2" s="279" t="s">
        <v>219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80"/>
      <c r="N2" s="280"/>
      <c r="O2" s="280"/>
      <c r="P2" s="280"/>
      <c r="Q2" s="280"/>
      <c r="R2" s="280"/>
      <c r="S2" s="280"/>
      <c r="T2" s="280"/>
    </row>
    <row r="3" spans="1:53" ht="15.75" x14ac:dyDescent="0.25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125"/>
      <c r="L3" s="124" t="s">
        <v>177</v>
      </c>
    </row>
    <row r="4" spans="1:53" ht="15.75" x14ac:dyDescent="0.2">
      <c r="A4" s="277" t="s">
        <v>9</v>
      </c>
      <c r="B4" s="277" t="s">
        <v>173</v>
      </c>
      <c r="C4" s="277"/>
      <c r="D4" s="277"/>
      <c r="E4" s="277"/>
      <c r="F4" s="277" t="s">
        <v>11</v>
      </c>
      <c r="G4" s="277" t="s">
        <v>10</v>
      </c>
      <c r="H4" s="277" t="s">
        <v>172</v>
      </c>
      <c r="I4" s="277" t="s">
        <v>18</v>
      </c>
      <c r="J4" s="277" t="s">
        <v>59</v>
      </c>
      <c r="K4" s="277"/>
      <c r="L4" s="277"/>
    </row>
    <row r="5" spans="1:53" ht="19.899999999999999" customHeight="1" x14ac:dyDescent="0.2">
      <c r="A5" s="277" t="s">
        <v>175</v>
      </c>
      <c r="B5" s="277" t="s">
        <v>175</v>
      </c>
      <c r="C5" s="277"/>
      <c r="D5" s="277"/>
      <c r="E5" s="277"/>
      <c r="F5" s="277" t="s">
        <v>175</v>
      </c>
      <c r="G5" s="277" t="s">
        <v>175</v>
      </c>
      <c r="H5" s="277" t="s">
        <v>175</v>
      </c>
      <c r="I5" s="277" t="s">
        <v>175</v>
      </c>
      <c r="J5" s="242" t="s">
        <v>182</v>
      </c>
      <c r="K5" s="242" t="s">
        <v>207</v>
      </c>
      <c r="L5" s="242" t="s">
        <v>210</v>
      </c>
    </row>
    <row r="6" spans="1:53" s="26" customFormat="1" ht="15.75" x14ac:dyDescent="0.2">
      <c r="A6" s="147">
        <v>1</v>
      </c>
      <c r="B6" s="119">
        <v>2</v>
      </c>
      <c r="C6" s="119">
        <v>3</v>
      </c>
      <c r="D6" s="119">
        <v>4</v>
      </c>
      <c r="E6" s="148">
        <v>5</v>
      </c>
      <c r="F6" s="119">
        <v>6</v>
      </c>
      <c r="G6" s="149">
        <v>7</v>
      </c>
      <c r="H6" s="119">
        <v>8</v>
      </c>
      <c r="I6" s="119">
        <v>9</v>
      </c>
      <c r="J6" s="150" t="s">
        <v>27</v>
      </c>
      <c r="K6" s="150" t="s">
        <v>40</v>
      </c>
      <c r="L6" s="151" t="s">
        <v>134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s="28" customFormat="1" ht="19.899999999999999" customHeight="1" x14ac:dyDescent="0.25">
      <c r="A7" s="152" t="s">
        <v>19</v>
      </c>
      <c r="B7" s="153"/>
      <c r="C7" s="153"/>
      <c r="D7" s="153"/>
      <c r="E7" s="154"/>
      <c r="F7" s="88"/>
      <c r="G7" s="155"/>
      <c r="H7" s="153"/>
      <c r="I7" s="153"/>
      <c r="J7" s="156">
        <f>J73+J115+J22+J58+J29+J8+J15+J36+J65</f>
        <v>5359.8566500000006</v>
      </c>
      <c r="K7" s="156">
        <f t="shared" ref="K7:L7" si="0">K73+K115+K22+K58+K29+K8+K15+K36+K65</f>
        <v>1722.5461399999999</v>
      </c>
      <c r="L7" s="156">
        <f t="shared" si="0"/>
        <v>1864.5153700000001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s="28" customFormat="1" ht="0.75" customHeight="1" x14ac:dyDescent="0.25">
      <c r="A8" s="70" t="s">
        <v>202</v>
      </c>
      <c r="B8" s="220" t="s">
        <v>40</v>
      </c>
      <c r="C8" s="218"/>
      <c r="D8" s="218"/>
      <c r="E8" s="219"/>
      <c r="F8" s="65"/>
      <c r="G8" s="65"/>
      <c r="H8" s="65"/>
      <c r="I8" s="153"/>
      <c r="J8" s="228">
        <f t="shared" ref="J8:J13" si="1">J9</f>
        <v>0</v>
      </c>
      <c r="K8" s="228">
        <f t="shared" ref="K8:L13" si="2">K9</f>
        <v>0</v>
      </c>
      <c r="L8" s="228">
        <f>L9</f>
        <v>0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s="28" customFormat="1" ht="19.5" hidden="1" customHeight="1" x14ac:dyDescent="0.25">
      <c r="A9" s="70" t="s">
        <v>200</v>
      </c>
      <c r="B9" s="220" t="s">
        <v>40</v>
      </c>
      <c r="C9" s="218" t="s">
        <v>167</v>
      </c>
      <c r="D9" s="218" t="s">
        <v>32</v>
      </c>
      <c r="E9" s="219" t="s">
        <v>201</v>
      </c>
      <c r="F9" s="65"/>
      <c r="G9" s="65"/>
      <c r="H9" s="65"/>
      <c r="I9" s="153"/>
      <c r="J9" s="228">
        <f t="shared" si="1"/>
        <v>0</v>
      </c>
      <c r="K9" s="228">
        <f t="shared" si="2"/>
        <v>0</v>
      </c>
      <c r="L9" s="228">
        <f t="shared" si="2"/>
        <v>0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s="28" customFormat="1" ht="19.5" hidden="1" customHeight="1" x14ac:dyDescent="0.25">
      <c r="A10" s="70" t="s">
        <v>92</v>
      </c>
      <c r="B10" s="220" t="s">
        <v>40</v>
      </c>
      <c r="C10" s="218" t="s">
        <v>167</v>
      </c>
      <c r="D10" s="218" t="s">
        <v>32</v>
      </c>
      <c r="E10" s="219" t="s">
        <v>201</v>
      </c>
      <c r="F10" s="65" t="s">
        <v>94</v>
      </c>
      <c r="G10" s="65"/>
      <c r="H10" s="65"/>
      <c r="I10" s="153"/>
      <c r="J10" s="228">
        <f t="shared" si="1"/>
        <v>0</v>
      </c>
      <c r="K10" s="228">
        <f t="shared" si="2"/>
        <v>0</v>
      </c>
      <c r="L10" s="228">
        <f t="shared" si="2"/>
        <v>0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s="28" customFormat="1" ht="38.25" hidden="1" customHeight="1" x14ac:dyDescent="0.25">
      <c r="A11" s="70" t="s">
        <v>93</v>
      </c>
      <c r="B11" s="220" t="s">
        <v>40</v>
      </c>
      <c r="C11" s="218" t="s">
        <v>167</v>
      </c>
      <c r="D11" s="218" t="s">
        <v>32</v>
      </c>
      <c r="E11" s="219" t="s">
        <v>201</v>
      </c>
      <c r="F11" s="65" t="s">
        <v>95</v>
      </c>
      <c r="G11" s="65"/>
      <c r="H11" s="65"/>
      <c r="I11" s="153"/>
      <c r="J11" s="228">
        <f t="shared" si="1"/>
        <v>0</v>
      </c>
      <c r="K11" s="228">
        <f t="shared" si="2"/>
        <v>0</v>
      </c>
      <c r="L11" s="228">
        <f t="shared" si="2"/>
        <v>0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s="28" customFormat="1" ht="19.5" hidden="1" customHeight="1" x14ac:dyDescent="0.25">
      <c r="A12" s="111" t="s">
        <v>12</v>
      </c>
      <c r="B12" s="220" t="s">
        <v>40</v>
      </c>
      <c r="C12" s="218" t="s">
        <v>167</v>
      </c>
      <c r="D12" s="218" t="s">
        <v>32</v>
      </c>
      <c r="E12" s="219" t="s">
        <v>201</v>
      </c>
      <c r="F12" s="65" t="s">
        <v>95</v>
      </c>
      <c r="G12" s="65" t="s">
        <v>13</v>
      </c>
      <c r="H12" s="65"/>
      <c r="I12" s="153"/>
      <c r="J12" s="228">
        <f t="shared" si="1"/>
        <v>0</v>
      </c>
      <c r="K12" s="228">
        <f t="shared" si="2"/>
        <v>0</v>
      </c>
      <c r="L12" s="228">
        <f t="shared" si="2"/>
        <v>0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s="28" customFormat="1" ht="19.5" hidden="1" customHeight="1" x14ac:dyDescent="0.25">
      <c r="A13" s="111" t="s">
        <v>189</v>
      </c>
      <c r="B13" s="220" t="s">
        <v>40</v>
      </c>
      <c r="C13" s="218" t="s">
        <v>167</v>
      </c>
      <c r="D13" s="218" t="s">
        <v>32</v>
      </c>
      <c r="E13" s="219" t="s">
        <v>201</v>
      </c>
      <c r="F13" s="65" t="s">
        <v>95</v>
      </c>
      <c r="G13" s="65" t="s">
        <v>13</v>
      </c>
      <c r="H13" s="65" t="s">
        <v>28</v>
      </c>
      <c r="I13" s="153"/>
      <c r="J13" s="228">
        <f t="shared" si="1"/>
        <v>0</v>
      </c>
      <c r="K13" s="228">
        <f t="shared" si="2"/>
        <v>0</v>
      </c>
      <c r="L13" s="228">
        <f t="shared" si="2"/>
        <v>0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s="28" customFormat="1" ht="30.75" hidden="1" customHeight="1" x14ac:dyDescent="0.25">
      <c r="A14" s="209" t="s">
        <v>153</v>
      </c>
      <c r="B14" s="155" t="s">
        <v>40</v>
      </c>
      <c r="C14" s="153" t="s">
        <v>167</v>
      </c>
      <c r="D14" s="153" t="s">
        <v>32</v>
      </c>
      <c r="E14" s="154" t="s">
        <v>201</v>
      </c>
      <c r="F14" s="88" t="s">
        <v>95</v>
      </c>
      <c r="G14" s="88" t="s">
        <v>13</v>
      </c>
      <c r="H14" s="88" t="s">
        <v>28</v>
      </c>
      <c r="I14" s="153" t="s">
        <v>190</v>
      </c>
      <c r="J14" s="229">
        <f>'Прил 2'!J50</f>
        <v>0</v>
      </c>
      <c r="K14" s="229">
        <f>'Прил 2'!K50</f>
        <v>0</v>
      </c>
      <c r="L14" s="229">
        <f>'Прил 2'!L50</f>
        <v>0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s="28" customFormat="1" ht="30.75" customHeight="1" x14ac:dyDescent="0.25">
      <c r="A15" s="70" t="s">
        <v>243</v>
      </c>
      <c r="B15" s="203" t="s">
        <v>240</v>
      </c>
      <c r="C15" s="203"/>
      <c r="D15" s="203"/>
      <c r="E15" s="203"/>
      <c r="F15" s="65"/>
      <c r="G15" s="203"/>
      <c r="H15" s="203"/>
      <c r="I15" s="203"/>
      <c r="J15" s="228">
        <f t="shared" ref="J15:J20" si="3">J16</f>
        <v>37.5</v>
      </c>
      <c r="K15" s="228">
        <f t="shared" ref="K15:L20" si="4">K16</f>
        <v>0</v>
      </c>
      <c r="L15" s="228">
        <f t="shared" si="4"/>
        <v>0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s="28" customFormat="1" ht="30.75" customHeight="1" x14ac:dyDescent="0.25">
      <c r="A16" s="202" t="s">
        <v>241</v>
      </c>
      <c r="B16" s="203" t="s">
        <v>240</v>
      </c>
      <c r="C16" s="203" t="s">
        <v>167</v>
      </c>
      <c r="D16" s="203" t="s">
        <v>32</v>
      </c>
      <c r="E16" s="203" t="s">
        <v>242</v>
      </c>
      <c r="F16" s="65"/>
      <c r="G16" s="203"/>
      <c r="H16" s="203"/>
      <c r="I16" s="203"/>
      <c r="J16" s="228">
        <f t="shared" si="3"/>
        <v>37.5</v>
      </c>
      <c r="K16" s="228">
        <f t="shared" si="4"/>
        <v>0</v>
      </c>
      <c r="L16" s="228">
        <f t="shared" si="4"/>
        <v>0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s="28" customFormat="1" ht="30.75" customHeight="1" x14ac:dyDescent="0.25">
      <c r="A17" s="252" t="s">
        <v>92</v>
      </c>
      <c r="B17" s="203" t="s">
        <v>240</v>
      </c>
      <c r="C17" s="203" t="s">
        <v>167</v>
      </c>
      <c r="D17" s="203" t="s">
        <v>32</v>
      </c>
      <c r="E17" s="203" t="s">
        <v>242</v>
      </c>
      <c r="F17" s="65" t="s">
        <v>94</v>
      </c>
      <c r="G17" s="203"/>
      <c r="H17" s="203"/>
      <c r="I17" s="203"/>
      <c r="J17" s="228">
        <f t="shared" si="3"/>
        <v>37.5</v>
      </c>
      <c r="K17" s="228">
        <f t="shared" si="4"/>
        <v>0</v>
      </c>
      <c r="L17" s="228">
        <f t="shared" si="4"/>
        <v>0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s="28" customFormat="1" ht="30.75" customHeight="1" x14ac:dyDescent="0.25">
      <c r="A18" s="252" t="s">
        <v>93</v>
      </c>
      <c r="B18" s="203" t="s">
        <v>240</v>
      </c>
      <c r="C18" s="203" t="s">
        <v>167</v>
      </c>
      <c r="D18" s="203" t="s">
        <v>32</v>
      </c>
      <c r="E18" s="203" t="s">
        <v>242</v>
      </c>
      <c r="F18" s="65" t="s">
        <v>95</v>
      </c>
      <c r="G18" s="203"/>
      <c r="H18" s="203"/>
      <c r="I18" s="203"/>
      <c r="J18" s="228">
        <f t="shared" si="3"/>
        <v>37.5</v>
      </c>
      <c r="K18" s="228">
        <f t="shared" si="4"/>
        <v>0</v>
      </c>
      <c r="L18" s="228">
        <f t="shared" si="4"/>
        <v>0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s="28" customFormat="1" ht="30.75" customHeight="1" x14ac:dyDescent="0.25">
      <c r="A19" s="111" t="s">
        <v>238</v>
      </c>
      <c r="B19" s="203" t="s">
        <v>240</v>
      </c>
      <c r="C19" s="203" t="s">
        <v>167</v>
      </c>
      <c r="D19" s="203" t="s">
        <v>32</v>
      </c>
      <c r="E19" s="203" t="s">
        <v>242</v>
      </c>
      <c r="F19" s="65" t="s">
        <v>95</v>
      </c>
      <c r="G19" s="203" t="s">
        <v>25</v>
      </c>
      <c r="H19" s="203"/>
      <c r="I19" s="203"/>
      <c r="J19" s="228">
        <f t="shared" si="3"/>
        <v>37.5</v>
      </c>
      <c r="K19" s="228">
        <f t="shared" si="4"/>
        <v>0</v>
      </c>
      <c r="L19" s="228">
        <f t="shared" si="4"/>
        <v>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s="28" customFormat="1" ht="30.75" customHeight="1" x14ac:dyDescent="0.25">
      <c r="A20" s="111" t="s">
        <v>239</v>
      </c>
      <c r="B20" s="203" t="s">
        <v>240</v>
      </c>
      <c r="C20" s="203" t="s">
        <v>167</v>
      </c>
      <c r="D20" s="203" t="s">
        <v>32</v>
      </c>
      <c r="E20" s="203" t="s">
        <v>242</v>
      </c>
      <c r="F20" s="65" t="s">
        <v>95</v>
      </c>
      <c r="G20" s="203" t="s">
        <v>25</v>
      </c>
      <c r="H20" s="203" t="s">
        <v>27</v>
      </c>
      <c r="I20" s="203"/>
      <c r="J20" s="228">
        <f t="shared" si="3"/>
        <v>37.5</v>
      </c>
      <c r="K20" s="228">
        <f t="shared" si="4"/>
        <v>0</v>
      </c>
      <c r="L20" s="228">
        <f t="shared" si="4"/>
        <v>0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s="28" customFormat="1" ht="30.75" customHeight="1" x14ac:dyDescent="0.25">
      <c r="A21" s="253" t="s">
        <v>153</v>
      </c>
      <c r="B21" s="212" t="s">
        <v>240</v>
      </c>
      <c r="C21" s="74" t="s">
        <v>167</v>
      </c>
      <c r="D21" s="88" t="s">
        <v>32</v>
      </c>
      <c r="E21" s="80" t="s">
        <v>242</v>
      </c>
      <c r="F21" s="74" t="s">
        <v>95</v>
      </c>
      <c r="G21" s="74" t="s">
        <v>25</v>
      </c>
      <c r="H21" s="74" t="s">
        <v>27</v>
      </c>
      <c r="I21" s="88" t="s">
        <v>190</v>
      </c>
      <c r="J21" s="229">
        <f>'Прил 2'!J69</f>
        <v>37.5</v>
      </c>
      <c r="K21" s="229">
        <f>'Прил 2'!K69</f>
        <v>0</v>
      </c>
      <c r="L21" s="229">
        <f>'Прил 2'!L69</f>
        <v>0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s="28" customFormat="1" ht="66.75" customHeight="1" x14ac:dyDescent="0.25">
      <c r="A22" s="112" t="s">
        <v>192</v>
      </c>
      <c r="B22" s="203" t="s">
        <v>28</v>
      </c>
      <c r="C22" s="210"/>
      <c r="D22" s="210"/>
      <c r="E22" s="80"/>
      <c r="F22" s="88"/>
      <c r="G22" s="227"/>
      <c r="H22" s="210"/>
      <c r="I22" s="210"/>
      <c r="J22" s="228">
        <f t="shared" ref="J22:J27" si="5">J23</f>
        <v>1104.73254</v>
      </c>
      <c r="K22" s="228">
        <f t="shared" ref="K22:L27" si="6">K23</f>
        <v>383.3</v>
      </c>
      <c r="L22" s="228">
        <f t="shared" si="6"/>
        <v>510.7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s="28" customFormat="1" ht="242.25" customHeight="1" x14ac:dyDescent="0.25">
      <c r="A23" s="133" t="s">
        <v>208</v>
      </c>
      <c r="B23" s="65" t="s">
        <v>28</v>
      </c>
      <c r="C23" s="65" t="s">
        <v>167</v>
      </c>
      <c r="D23" s="65" t="s">
        <v>13</v>
      </c>
      <c r="E23" s="90" t="s">
        <v>220</v>
      </c>
      <c r="F23" s="65"/>
      <c r="G23" s="68"/>
      <c r="H23" s="65"/>
      <c r="I23" s="65"/>
      <c r="J23" s="228">
        <f t="shared" si="5"/>
        <v>1104.73254</v>
      </c>
      <c r="K23" s="228">
        <f t="shared" si="6"/>
        <v>383.3</v>
      </c>
      <c r="L23" s="228">
        <f t="shared" si="6"/>
        <v>510.7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s="28" customFormat="1" ht="43.5" customHeight="1" x14ac:dyDescent="0.25">
      <c r="A24" s="70" t="s">
        <v>93</v>
      </c>
      <c r="B24" s="65" t="s">
        <v>28</v>
      </c>
      <c r="C24" s="65" t="s">
        <v>167</v>
      </c>
      <c r="D24" s="65" t="s">
        <v>13</v>
      </c>
      <c r="E24" s="90" t="s">
        <v>220</v>
      </c>
      <c r="F24" s="65" t="s">
        <v>94</v>
      </c>
      <c r="G24" s="68"/>
      <c r="H24" s="65"/>
      <c r="I24" s="65"/>
      <c r="J24" s="228">
        <f t="shared" si="5"/>
        <v>1104.73254</v>
      </c>
      <c r="K24" s="228">
        <f t="shared" si="6"/>
        <v>383.3</v>
      </c>
      <c r="L24" s="228">
        <f t="shared" si="6"/>
        <v>510.7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s="28" customFormat="1" ht="18.75" customHeight="1" x14ac:dyDescent="0.25">
      <c r="A25" s="70" t="s">
        <v>37</v>
      </c>
      <c r="B25" s="65" t="s">
        <v>28</v>
      </c>
      <c r="C25" s="65" t="s">
        <v>167</v>
      </c>
      <c r="D25" s="65" t="s">
        <v>13</v>
      </c>
      <c r="E25" s="90" t="s">
        <v>220</v>
      </c>
      <c r="F25" s="65" t="s">
        <v>95</v>
      </c>
      <c r="G25" s="68"/>
      <c r="H25" s="65"/>
      <c r="I25" s="65"/>
      <c r="J25" s="228">
        <f t="shared" si="5"/>
        <v>1104.73254</v>
      </c>
      <c r="K25" s="228">
        <f t="shared" si="6"/>
        <v>383.3</v>
      </c>
      <c r="L25" s="228">
        <f t="shared" si="6"/>
        <v>510.7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s="28" customFormat="1" ht="24.75" customHeight="1" x14ac:dyDescent="0.25">
      <c r="A26" s="70" t="s">
        <v>48</v>
      </c>
      <c r="B26" s="65" t="s">
        <v>28</v>
      </c>
      <c r="C26" s="65" t="s">
        <v>167</v>
      </c>
      <c r="D26" s="65" t="s">
        <v>13</v>
      </c>
      <c r="E26" s="90" t="s">
        <v>220</v>
      </c>
      <c r="F26" s="65" t="s">
        <v>95</v>
      </c>
      <c r="G26" s="68" t="s">
        <v>14</v>
      </c>
      <c r="H26" s="65"/>
      <c r="I26" s="65"/>
      <c r="J26" s="228">
        <f t="shared" si="5"/>
        <v>1104.73254</v>
      </c>
      <c r="K26" s="228">
        <f t="shared" si="6"/>
        <v>383.3</v>
      </c>
      <c r="L26" s="228">
        <f t="shared" si="6"/>
        <v>510.7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s="28" customFormat="1" ht="24" customHeight="1" x14ac:dyDescent="0.25">
      <c r="A27" s="70" t="s">
        <v>49</v>
      </c>
      <c r="B27" s="65" t="s">
        <v>28</v>
      </c>
      <c r="C27" s="65" t="s">
        <v>167</v>
      </c>
      <c r="D27" s="65" t="s">
        <v>13</v>
      </c>
      <c r="E27" s="90" t="s">
        <v>220</v>
      </c>
      <c r="F27" s="65" t="s">
        <v>95</v>
      </c>
      <c r="G27" s="68" t="s">
        <v>14</v>
      </c>
      <c r="H27" s="65" t="s">
        <v>26</v>
      </c>
      <c r="I27" s="65"/>
      <c r="J27" s="228">
        <f t="shared" si="5"/>
        <v>1104.73254</v>
      </c>
      <c r="K27" s="228">
        <f t="shared" si="6"/>
        <v>383.3</v>
      </c>
      <c r="L27" s="228">
        <f t="shared" si="6"/>
        <v>510.7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s="28" customFormat="1" ht="49.5" customHeight="1" x14ac:dyDescent="0.25">
      <c r="A28" s="209" t="s">
        <v>153</v>
      </c>
      <c r="B28" s="88" t="s">
        <v>28</v>
      </c>
      <c r="C28" s="88" t="s">
        <v>167</v>
      </c>
      <c r="D28" s="88" t="s">
        <v>13</v>
      </c>
      <c r="E28" s="89" t="s">
        <v>220</v>
      </c>
      <c r="F28" s="88" t="s">
        <v>95</v>
      </c>
      <c r="G28" s="216" t="s">
        <v>14</v>
      </c>
      <c r="H28" s="88" t="s">
        <v>26</v>
      </c>
      <c r="I28" s="88">
        <v>911</v>
      </c>
      <c r="J28" s="229">
        <f>'Прил 2'!J75</f>
        <v>1104.73254</v>
      </c>
      <c r="K28" s="229">
        <f>'Прил 2'!K75</f>
        <v>383.3</v>
      </c>
      <c r="L28" s="229">
        <f>'Прил 2'!L75</f>
        <v>510.7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s="28" customFormat="1" ht="49.5" customHeight="1" x14ac:dyDescent="0.25">
      <c r="A29" s="106" t="s">
        <v>199</v>
      </c>
      <c r="B29" s="220" t="s">
        <v>198</v>
      </c>
      <c r="C29" s="218"/>
      <c r="D29" s="218"/>
      <c r="E29" s="219"/>
      <c r="F29" s="65"/>
      <c r="G29" s="65"/>
      <c r="H29" s="65"/>
      <c r="I29" s="218"/>
      <c r="J29" s="228">
        <f t="shared" ref="J29:J34" si="7">J30</f>
        <v>28.56</v>
      </c>
      <c r="K29" s="228">
        <f t="shared" ref="K29:L34" si="8">K30</f>
        <v>0</v>
      </c>
      <c r="L29" s="228">
        <f t="shared" si="8"/>
        <v>0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s="28" customFormat="1" ht="246" customHeight="1" x14ac:dyDescent="0.25">
      <c r="A30" s="133" t="s">
        <v>208</v>
      </c>
      <c r="B30" s="220" t="s">
        <v>198</v>
      </c>
      <c r="C30" s="218" t="s">
        <v>167</v>
      </c>
      <c r="D30" s="218" t="s">
        <v>13</v>
      </c>
      <c r="E30" s="90" t="s">
        <v>220</v>
      </c>
      <c r="F30" s="65"/>
      <c r="G30" s="65"/>
      <c r="H30" s="65"/>
      <c r="I30" s="218"/>
      <c r="J30" s="228">
        <f t="shared" si="7"/>
        <v>28.56</v>
      </c>
      <c r="K30" s="228">
        <f t="shared" si="8"/>
        <v>0</v>
      </c>
      <c r="L30" s="228">
        <f t="shared" si="8"/>
        <v>0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s="28" customFormat="1" ht="36.75" customHeight="1" x14ac:dyDescent="0.25">
      <c r="A31" s="70" t="s">
        <v>92</v>
      </c>
      <c r="B31" s="220" t="s">
        <v>198</v>
      </c>
      <c r="C31" s="218" t="s">
        <v>167</v>
      </c>
      <c r="D31" s="218" t="s">
        <v>13</v>
      </c>
      <c r="E31" s="90" t="s">
        <v>220</v>
      </c>
      <c r="F31" s="65" t="s">
        <v>94</v>
      </c>
      <c r="G31" s="65"/>
      <c r="H31" s="65"/>
      <c r="I31" s="218"/>
      <c r="J31" s="228">
        <f t="shared" si="7"/>
        <v>28.56</v>
      </c>
      <c r="K31" s="228">
        <f t="shared" si="8"/>
        <v>0</v>
      </c>
      <c r="L31" s="228">
        <f t="shared" si="8"/>
        <v>0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s="28" customFormat="1" ht="42.75" customHeight="1" x14ac:dyDescent="0.25">
      <c r="A32" s="70" t="s">
        <v>93</v>
      </c>
      <c r="B32" s="220" t="s">
        <v>198</v>
      </c>
      <c r="C32" s="218" t="s">
        <v>167</v>
      </c>
      <c r="D32" s="218" t="s">
        <v>13</v>
      </c>
      <c r="E32" s="90" t="s">
        <v>220</v>
      </c>
      <c r="F32" s="65" t="s">
        <v>95</v>
      </c>
      <c r="G32" s="65"/>
      <c r="H32" s="65"/>
      <c r="I32" s="218"/>
      <c r="J32" s="228">
        <f t="shared" si="7"/>
        <v>28.56</v>
      </c>
      <c r="K32" s="228">
        <f t="shared" si="8"/>
        <v>0</v>
      </c>
      <c r="L32" s="228">
        <f t="shared" si="8"/>
        <v>0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s="28" customFormat="1" ht="21.75" customHeight="1" x14ac:dyDescent="0.25">
      <c r="A33" s="106" t="s">
        <v>48</v>
      </c>
      <c r="B33" s="220" t="s">
        <v>198</v>
      </c>
      <c r="C33" s="218" t="s">
        <v>167</v>
      </c>
      <c r="D33" s="218" t="s">
        <v>13</v>
      </c>
      <c r="E33" s="90" t="s">
        <v>220</v>
      </c>
      <c r="F33" s="65" t="s">
        <v>95</v>
      </c>
      <c r="G33" s="65" t="s">
        <v>14</v>
      </c>
      <c r="H33" s="65"/>
      <c r="I33" s="218"/>
      <c r="J33" s="228">
        <f t="shared" si="7"/>
        <v>28.56</v>
      </c>
      <c r="K33" s="228">
        <f t="shared" si="8"/>
        <v>0</v>
      </c>
      <c r="L33" s="228">
        <f t="shared" si="8"/>
        <v>0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s="28" customFormat="1" ht="21.75" customHeight="1" x14ac:dyDescent="0.25">
      <c r="A34" s="106" t="s">
        <v>49</v>
      </c>
      <c r="B34" s="220" t="s">
        <v>198</v>
      </c>
      <c r="C34" s="218" t="s">
        <v>167</v>
      </c>
      <c r="D34" s="218" t="s">
        <v>13</v>
      </c>
      <c r="E34" s="90" t="s">
        <v>220</v>
      </c>
      <c r="F34" s="65" t="s">
        <v>95</v>
      </c>
      <c r="G34" s="65" t="s">
        <v>14</v>
      </c>
      <c r="H34" s="65" t="s">
        <v>26</v>
      </c>
      <c r="I34" s="218"/>
      <c r="J34" s="228">
        <f t="shared" si="7"/>
        <v>28.56</v>
      </c>
      <c r="K34" s="228">
        <f t="shared" si="8"/>
        <v>0</v>
      </c>
      <c r="L34" s="228">
        <f t="shared" si="8"/>
        <v>0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s="28" customFormat="1" ht="49.5" customHeight="1" x14ac:dyDescent="0.25">
      <c r="A35" s="209" t="s">
        <v>153</v>
      </c>
      <c r="B35" s="155" t="s">
        <v>198</v>
      </c>
      <c r="C35" s="153" t="s">
        <v>167</v>
      </c>
      <c r="D35" s="153" t="s">
        <v>13</v>
      </c>
      <c r="E35" s="89" t="s">
        <v>220</v>
      </c>
      <c r="F35" s="88" t="s">
        <v>95</v>
      </c>
      <c r="G35" s="88" t="s">
        <v>14</v>
      </c>
      <c r="H35" s="88" t="s">
        <v>26</v>
      </c>
      <c r="I35" s="153" t="s">
        <v>190</v>
      </c>
      <c r="J35" s="229">
        <f>'Прил 2'!J79</f>
        <v>28.56</v>
      </c>
      <c r="K35" s="229">
        <f>'Прил 2'!K79</f>
        <v>0</v>
      </c>
      <c r="L35" s="229">
        <f>'Прил 2'!L79</f>
        <v>0</v>
      </c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s="28" customFormat="1" ht="49.5" customHeight="1" x14ac:dyDescent="0.25">
      <c r="A36" s="106" t="s">
        <v>234</v>
      </c>
      <c r="B36" s="203" t="s">
        <v>232</v>
      </c>
      <c r="C36" s="203"/>
      <c r="D36" s="203"/>
      <c r="E36" s="206"/>
      <c r="F36" s="254"/>
      <c r="G36" s="203"/>
      <c r="H36" s="203"/>
      <c r="I36" s="203"/>
      <c r="J36" s="228">
        <f>J37+J44+J51</f>
        <v>128.02579999999998</v>
      </c>
      <c r="K36" s="228">
        <f t="shared" ref="K36:L36" si="9">K37+K44+K51</f>
        <v>0</v>
      </c>
      <c r="L36" s="228">
        <f t="shared" si="9"/>
        <v>0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s="28" customFormat="1" ht="49.5" customHeight="1" x14ac:dyDescent="0.25">
      <c r="A37" s="106" t="s">
        <v>235</v>
      </c>
      <c r="B37" s="203" t="s">
        <v>232</v>
      </c>
      <c r="C37" s="203" t="s">
        <v>167</v>
      </c>
      <c r="D37" s="203" t="s">
        <v>13</v>
      </c>
      <c r="E37" s="206"/>
      <c r="F37" s="254"/>
      <c r="G37" s="203"/>
      <c r="H37" s="203"/>
      <c r="I37" s="203"/>
      <c r="J37" s="228">
        <f t="shared" ref="J37:J42" si="10">J38</f>
        <v>83.915319999999994</v>
      </c>
      <c r="K37" s="228">
        <f t="shared" ref="K37:L42" si="11">K38</f>
        <v>0</v>
      </c>
      <c r="L37" s="228">
        <f t="shared" si="11"/>
        <v>0</v>
      </c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s="28" customFormat="1" ht="21.75" customHeight="1" x14ac:dyDescent="0.25">
      <c r="A38" s="252" t="s">
        <v>52</v>
      </c>
      <c r="B38" s="203" t="s">
        <v>232</v>
      </c>
      <c r="C38" s="203" t="s">
        <v>167</v>
      </c>
      <c r="D38" s="203" t="s">
        <v>13</v>
      </c>
      <c r="E38" s="206" t="s">
        <v>244</v>
      </c>
      <c r="F38" s="254"/>
      <c r="G38" s="203"/>
      <c r="H38" s="203"/>
      <c r="I38" s="203"/>
      <c r="J38" s="228">
        <f t="shared" si="10"/>
        <v>83.915319999999994</v>
      </c>
      <c r="K38" s="228">
        <f t="shared" si="11"/>
        <v>0</v>
      </c>
      <c r="L38" s="228">
        <f t="shared" si="11"/>
        <v>0</v>
      </c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s="28" customFormat="1" ht="40.5" customHeight="1" x14ac:dyDescent="0.25">
      <c r="A39" s="252" t="s">
        <v>92</v>
      </c>
      <c r="B39" s="203" t="s">
        <v>232</v>
      </c>
      <c r="C39" s="203" t="s">
        <v>167</v>
      </c>
      <c r="D39" s="203" t="s">
        <v>13</v>
      </c>
      <c r="E39" s="206" t="s">
        <v>244</v>
      </c>
      <c r="F39" s="203" t="s">
        <v>94</v>
      </c>
      <c r="G39" s="203"/>
      <c r="H39" s="203"/>
      <c r="I39" s="203"/>
      <c r="J39" s="228">
        <f t="shared" si="10"/>
        <v>83.915319999999994</v>
      </c>
      <c r="K39" s="228">
        <f t="shared" si="11"/>
        <v>0</v>
      </c>
      <c r="L39" s="228">
        <f t="shared" si="11"/>
        <v>0</v>
      </c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s="28" customFormat="1" ht="37.5" customHeight="1" x14ac:dyDescent="0.25">
      <c r="A40" s="252" t="s">
        <v>93</v>
      </c>
      <c r="B40" s="203" t="s">
        <v>232</v>
      </c>
      <c r="C40" s="203" t="s">
        <v>167</v>
      </c>
      <c r="D40" s="203" t="s">
        <v>13</v>
      </c>
      <c r="E40" s="206" t="s">
        <v>244</v>
      </c>
      <c r="F40" s="203" t="s">
        <v>95</v>
      </c>
      <c r="G40" s="203"/>
      <c r="H40" s="203"/>
      <c r="I40" s="203"/>
      <c r="J40" s="228">
        <f t="shared" si="10"/>
        <v>83.915319999999994</v>
      </c>
      <c r="K40" s="228">
        <f t="shared" si="11"/>
        <v>0</v>
      </c>
      <c r="L40" s="228">
        <f t="shared" si="11"/>
        <v>0</v>
      </c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s="28" customFormat="1" ht="21.75" customHeight="1" x14ac:dyDescent="0.25">
      <c r="A41" s="255" t="s">
        <v>50</v>
      </c>
      <c r="B41" s="206" t="s">
        <v>232</v>
      </c>
      <c r="C41" s="203" t="s">
        <v>167</v>
      </c>
      <c r="D41" s="203" t="s">
        <v>13</v>
      </c>
      <c r="E41" s="256">
        <v>43010</v>
      </c>
      <c r="F41" s="257">
        <v>240</v>
      </c>
      <c r="G41" s="258" t="s">
        <v>16</v>
      </c>
      <c r="H41" s="259"/>
      <c r="I41" s="259"/>
      <c r="J41" s="228">
        <f t="shared" si="10"/>
        <v>83.915319999999994</v>
      </c>
      <c r="K41" s="228">
        <f t="shared" si="11"/>
        <v>0</v>
      </c>
      <c r="L41" s="228">
        <f t="shared" si="11"/>
        <v>0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s="28" customFormat="1" ht="19.5" customHeight="1" x14ac:dyDescent="0.25">
      <c r="A42" s="260" t="s">
        <v>51</v>
      </c>
      <c r="B42" s="206" t="s">
        <v>232</v>
      </c>
      <c r="C42" s="203" t="s">
        <v>167</v>
      </c>
      <c r="D42" s="203" t="s">
        <v>13</v>
      </c>
      <c r="E42" s="256">
        <v>43010</v>
      </c>
      <c r="F42" s="257">
        <v>240</v>
      </c>
      <c r="G42" s="258" t="s">
        <v>16</v>
      </c>
      <c r="H42" s="259" t="s">
        <v>25</v>
      </c>
      <c r="I42" s="259"/>
      <c r="J42" s="228">
        <f t="shared" si="10"/>
        <v>83.915319999999994</v>
      </c>
      <c r="K42" s="228">
        <f t="shared" si="11"/>
        <v>0</v>
      </c>
      <c r="L42" s="228">
        <f t="shared" si="11"/>
        <v>0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s="28" customFormat="1" ht="49.5" customHeight="1" x14ac:dyDescent="0.25">
      <c r="A43" s="261" t="s">
        <v>153</v>
      </c>
      <c r="B43" s="262" t="s">
        <v>232</v>
      </c>
      <c r="C43" s="263">
        <v>0</v>
      </c>
      <c r="D43" s="210" t="s">
        <v>13</v>
      </c>
      <c r="E43" s="264">
        <v>43010</v>
      </c>
      <c r="F43" s="263">
        <v>240</v>
      </c>
      <c r="G43" s="265" t="s">
        <v>16</v>
      </c>
      <c r="H43" s="266" t="s">
        <v>25</v>
      </c>
      <c r="I43" s="266" t="s">
        <v>190</v>
      </c>
      <c r="J43" s="229">
        <f>'Прил 2'!J103</f>
        <v>83.915319999999994</v>
      </c>
      <c r="K43" s="229">
        <f>'Прил 2'!K103</f>
        <v>0</v>
      </c>
      <c r="L43" s="229">
        <f>'Прил 2'!L103</f>
        <v>0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s="28" customFormat="1" ht="49.5" customHeight="1" x14ac:dyDescent="0.25">
      <c r="A44" s="70" t="s">
        <v>236</v>
      </c>
      <c r="B44" s="206" t="s">
        <v>232</v>
      </c>
      <c r="C44" s="257">
        <v>0</v>
      </c>
      <c r="D44" s="203" t="s">
        <v>25</v>
      </c>
      <c r="E44" s="257"/>
      <c r="F44" s="257"/>
      <c r="G44" s="259"/>
      <c r="H44" s="259"/>
      <c r="I44" s="259"/>
      <c r="J44" s="228">
        <f t="shared" ref="J44:J49" si="12">J45</f>
        <v>28.41048</v>
      </c>
      <c r="K44" s="228">
        <f t="shared" ref="K44:L49" si="13">K45</f>
        <v>0</v>
      </c>
      <c r="L44" s="228">
        <f t="shared" si="13"/>
        <v>0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s="28" customFormat="1" ht="24" customHeight="1" x14ac:dyDescent="0.25">
      <c r="A45" s="252" t="s">
        <v>132</v>
      </c>
      <c r="B45" s="206" t="s">
        <v>232</v>
      </c>
      <c r="C45" s="257">
        <v>0</v>
      </c>
      <c r="D45" s="203" t="s">
        <v>25</v>
      </c>
      <c r="E45" s="206" t="s">
        <v>245</v>
      </c>
      <c r="F45" s="203"/>
      <c r="G45" s="203"/>
      <c r="H45" s="203"/>
      <c r="I45" s="203"/>
      <c r="J45" s="228">
        <f t="shared" si="12"/>
        <v>28.41048</v>
      </c>
      <c r="K45" s="228">
        <f t="shared" si="13"/>
        <v>0</v>
      </c>
      <c r="L45" s="228">
        <f t="shared" si="13"/>
        <v>0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s="28" customFormat="1" ht="38.25" customHeight="1" x14ac:dyDescent="0.25">
      <c r="A46" s="252" t="s">
        <v>92</v>
      </c>
      <c r="B46" s="206" t="s">
        <v>232</v>
      </c>
      <c r="C46" s="257">
        <v>0</v>
      </c>
      <c r="D46" s="203" t="s">
        <v>25</v>
      </c>
      <c r="E46" s="206" t="s">
        <v>245</v>
      </c>
      <c r="F46" s="203" t="s">
        <v>94</v>
      </c>
      <c r="G46" s="203"/>
      <c r="H46" s="203"/>
      <c r="I46" s="203"/>
      <c r="J46" s="228">
        <f t="shared" si="12"/>
        <v>28.41048</v>
      </c>
      <c r="K46" s="228">
        <f t="shared" si="13"/>
        <v>0</v>
      </c>
      <c r="L46" s="228">
        <f t="shared" si="13"/>
        <v>0</v>
      </c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s="28" customFormat="1" ht="39" customHeight="1" x14ac:dyDescent="0.25">
      <c r="A47" s="252" t="s">
        <v>93</v>
      </c>
      <c r="B47" s="206" t="s">
        <v>232</v>
      </c>
      <c r="C47" s="257">
        <v>0</v>
      </c>
      <c r="D47" s="203" t="s">
        <v>25</v>
      </c>
      <c r="E47" s="206" t="s">
        <v>245</v>
      </c>
      <c r="F47" s="203" t="s">
        <v>95</v>
      </c>
      <c r="G47" s="203"/>
      <c r="H47" s="203"/>
      <c r="I47" s="203"/>
      <c r="J47" s="228">
        <f t="shared" si="12"/>
        <v>28.41048</v>
      </c>
      <c r="K47" s="228">
        <f t="shared" si="13"/>
        <v>0</v>
      </c>
      <c r="L47" s="228">
        <f t="shared" si="13"/>
        <v>0</v>
      </c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s="28" customFormat="1" ht="20.25" customHeight="1" x14ac:dyDescent="0.25">
      <c r="A48" s="255" t="s">
        <v>50</v>
      </c>
      <c r="B48" s="206" t="s">
        <v>232</v>
      </c>
      <c r="C48" s="257">
        <v>0</v>
      </c>
      <c r="D48" s="203" t="s">
        <v>25</v>
      </c>
      <c r="E48" s="206" t="s">
        <v>245</v>
      </c>
      <c r="F48" s="257">
        <v>240</v>
      </c>
      <c r="G48" s="258" t="s">
        <v>16</v>
      </c>
      <c r="H48" s="259"/>
      <c r="I48" s="259"/>
      <c r="J48" s="228">
        <f t="shared" si="12"/>
        <v>28.41048</v>
      </c>
      <c r="K48" s="228">
        <f t="shared" si="13"/>
        <v>0</v>
      </c>
      <c r="L48" s="228">
        <f t="shared" si="13"/>
        <v>0</v>
      </c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1:53" s="28" customFormat="1" ht="20.25" customHeight="1" x14ac:dyDescent="0.25">
      <c r="A49" s="260" t="s">
        <v>51</v>
      </c>
      <c r="B49" s="206" t="s">
        <v>232</v>
      </c>
      <c r="C49" s="257">
        <v>0</v>
      </c>
      <c r="D49" s="203" t="s">
        <v>25</v>
      </c>
      <c r="E49" s="256">
        <v>43040</v>
      </c>
      <c r="F49" s="257">
        <v>240</v>
      </c>
      <c r="G49" s="258" t="s">
        <v>16</v>
      </c>
      <c r="H49" s="259" t="s">
        <v>25</v>
      </c>
      <c r="I49" s="259"/>
      <c r="J49" s="228">
        <f t="shared" si="12"/>
        <v>28.41048</v>
      </c>
      <c r="K49" s="228">
        <f t="shared" si="13"/>
        <v>0</v>
      </c>
      <c r="L49" s="228">
        <f t="shared" si="13"/>
        <v>0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s="28" customFormat="1" ht="49.5" customHeight="1" x14ac:dyDescent="0.25">
      <c r="A50" s="261" t="s">
        <v>153</v>
      </c>
      <c r="B50" s="262" t="s">
        <v>232</v>
      </c>
      <c r="C50" s="263">
        <v>0</v>
      </c>
      <c r="D50" s="210" t="s">
        <v>25</v>
      </c>
      <c r="E50" s="264">
        <v>43040</v>
      </c>
      <c r="F50" s="263">
        <v>240</v>
      </c>
      <c r="G50" s="265" t="s">
        <v>16</v>
      </c>
      <c r="H50" s="266" t="s">
        <v>25</v>
      </c>
      <c r="I50" s="266" t="s">
        <v>190</v>
      </c>
      <c r="J50" s="229">
        <f>'Прил 2'!J107</f>
        <v>28.41048</v>
      </c>
      <c r="K50" s="229">
        <f>'Прил 2'!K107</f>
        <v>0</v>
      </c>
      <c r="L50" s="229">
        <f>'Прил 2'!L107</f>
        <v>0</v>
      </c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s="28" customFormat="1" ht="49.5" customHeight="1" x14ac:dyDescent="0.25">
      <c r="A51" s="106" t="s">
        <v>237</v>
      </c>
      <c r="B51" s="206" t="s">
        <v>232</v>
      </c>
      <c r="C51" s="257">
        <v>0</v>
      </c>
      <c r="D51" s="203" t="s">
        <v>14</v>
      </c>
      <c r="E51" s="257"/>
      <c r="F51" s="257"/>
      <c r="G51" s="259"/>
      <c r="H51" s="259"/>
      <c r="I51" s="259"/>
      <c r="J51" s="228">
        <f t="shared" ref="J51:J56" si="14">J52</f>
        <v>15.7</v>
      </c>
      <c r="K51" s="228">
        <f t="shared" ref="K51:L56" si="15">K52</f>
        <v>0</v>
      </c>
      <c r="L51" s="228">
        <f t="shared" si="15"/>
        <v>0</v>
      </c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1:53" s="28" customFormat="1" ht="36" customHeight="1" x14ac:dyDescent="0.25">
      <c r="A52" s="106" t="s">
        <v>233</v>
      </c>
      <c r="B52" s="206" t="s">
        <v>232</v>
      </c>
      <c r="C52" s="257">
        <v>0</v>
      </c>
      <c r="D52" s="203" t="s">
        <v>14</v>
      </c>
      <c r="E52" s="257">
        <v>44206</v>
      </c>
      <c r="F52" s="257"/>
      <c r="G52" s="259"/>
      <c r="H52" s="259"/>
      <c r="I52" s="259"/>
      <c r="J52" s="228">
        <f t="shared" si="14"/>
        <v>15.7</v>
      </c>
      <c r="K52" s="228">
        <f t="shared" si="15"/>
        <v>0</v>
      </c>
      <c r="L52" s="228">
        <f t="shared" si="15"/>
        <v>0</v>
      </c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1:53" s="28" customFormat="1" ht="36.75" customHeight="1" x14ac:dyDescent="0.25">
      <c r="A53" s="252" t="s">
        <v>92</v>
      </c>
      <c r="B53" s="206" t="s">
        <v>232</v>
      </c>
      <c r="C53" s="257">
        <v>0</v>
      </c>
      <c r="D53" s="203" t="s">
        <v>14</v>
      </c>
      <c r="E53" s="206" t="s">
        <v>246</v>
      </c>
      <c r="F53" s="203" t="s">
        <v>94</v>
      </c>
      <c r="G53" s="203"/>
      <c r="H53" s="203"/>
      <c r="I53" s="203"/>
      <c r="J53" s="228">
        <f t="shared" si="14"/>
        <v>15.7</v>
      </c>
      <c r="K53" s="228">
        <f t="shared" si="15"/>
        <v>0</v>
      </c>
      <c r="L53" s="228">
        <f t="shared" si="15"/>
        <v>0</v>
      </c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1:53" s="28" customFormat="1" ht="39" customHeight="1" x14ac:dyDescent="0.25">
      <c r="A54" s="252" t="s">
        <v>93</v>
      </c>
      <c r="B54" s="206" t="s">
        <v>232</v>
      </c>
      <c r="C54" s="257">
        <v>0</v>
      </c>
      <c r="D54" s="203" t="s">
        <v>14</v>
      </c>
      <c r="E54" s="206" t="s">
        <v>246</v>
      </c>
      <c r="F54" s="203" t="s">
        <v>95</v>
      </c>
      <c r="G54" s="203"/>
      <c r="H54" s="203"/>
      <c r="I54" s="203"/>
      <c r="J54" s="228">
        <f t="shared" si="14"/>
        <v>15.7</v>
      </c>
      <c r="K54" s="228">
        <f t="shared" si="15"/>
        <v>0</v>
      </c>
      <c r="L54" s="228">
        <f t="shared" si="15"/>
        <v>0</v>
      </c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1:53" s="28" customFormat="1" ht="19.5" customHeight="1" x14ac:dyDescent="0.25">
      <c r="A55" s="255" t="s">
        <v>50</v>
      </c>
      <c r="B55" s="206" t="s">
        <v>232</v>
      </c>
      <c r="C55" s="257">
        <v>0</v>
      </c>
      <c r="D55" s="203" t="s">
        <v>14</v>
      </c>
      <c r="E55" s="206" t="s">
        <v>246</v>
      </c>
      <c r="F55" s="257">
        <v>240</v>
      </c>
      <c r="G55" s="258" t="s">
        <v>16</v>
      </c>
      <c r="H55" s="259"/>
      <c r="I55" s="259"/>
      <c r="J55" s="228">
        <f t="shared" si="14"/>
        <v>15.7</v>
      </c>
      <c r="K55" s="228">
        <f t="shared" si="15"/>
        <v>0</v>
      </c>
      <c r="L55" s="228">
        <f t="shared" si="15"/>
        <v>0</v>
      </c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1:53" s="28" customFormat="1" ht="24.75" customHeight="1" x14ac:dyDescent="0.25">
      <c r="A56" s="260" t="s">
        <v>51</v>
      </c>
      <c r="B56" s="206" t="s">
        <v>232</v>
      </c>
      <c r="C56" s="257">
        <v>0</v>
      </c>
      <c r="D56" s="203" t="s">
        <v>14</v>
      </c>
      <c r="E56" s="256">
        <v>44206</v>
      </c>
      <c r="F56" s="257">
        <v>240</v>
      </c>
      <c r="G56" s="258" t="s">
        <v>16</v>
      </c>
      <c r="H56" s="259" t="s">
        <v>25</v>
      </c>
      <c r="I56" s="259"/>
      <c r="J56" s="228">
        <f t="shared" si="14"/>
        <v>15.7</v>
      </c>
      <c r="K56" s="228">
        <f t="shared" si="15"/>
        <v>0</v>
      </c>
      <c r="L56" s="228">
        <f t="shared" si="15"/>
        <v>0</v>
      </c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1:53" s="28" customFormat="1" ht="49.5" customHeight="1" x14ac:dyDescent="0.25">
      <c r="A57" s="261" t="s">
        <v>153</v>
      </c>
      <c r="B57" s="262" t="s">
        <v>232</v>
      </c>
      <c r="C57" s="263">
        <v>0</v>
      </c>
      <c r="D57" s="210" t="s">
        <v>14</v>
      </c>
      <c r="E57" s="264">
        <v>44206</v>
      </c>
      <c r="F57" s="263">
        <v>240</v>
      </c>
      <c r="G57" s="265" t="s">
        <v>16</v>
      </c>
      <c r="H57" s="266" t="s">
        <v>25</v>
      </c>
      <c r="I57" s="266" t="s">
        <v>190</v>
      </c>
      <c r="J57" s="229">
        <f>'Прил 2'!J111</f>
        <v>15.7</v>
      </c>
      <c r="K57" s="229">
        <f>'Прил 2'!K111</f>
        <v>0</v>
      </c>
      <c r="L57" s="229">
        <f>'Прил 2'!L111</f>
        <v>0</v>
      </c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1:53" s="28" customFormat="1" ht="67.5" customHeight="1" x14ac:dyDescent="0.25">
      <c r="A58" s="70" t="s">
        <v>196</v>
      </c>
      <c r="B58" s="5" t="s">
        <v>193</v>
      </c>
      <c r="C58" s="65"/>
      <c r="D58" s="65"/>
      <c r="E58" s="65"/>
      <c r="F58" s="84"/>
      <c r="G58" s="88"/>
      <c r="H58" s="88"/>
      <c r="I58" s="88"/>
      <c r="J58" s="228">
        <f t="shared" ref="J58:J63" si="16">J59</f>
        <v>0.5</v>
      </c>
      <c r="K58" s="228">
        <f t="shared" ref="K58:L63" si="17">K59</f>
        <v>0.5</v>
      </c>
      <c r="L58" s="228">
        <f t="shared" si="17"/>
        <v>0</v>
      </c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1:53" s="28" customFormat="1" ht="33" customHeight="1" x14ac:dyDescent="0.25">
      <c r="A59" s="70" t="s">
        <v>194</v>
      </c>
      <c r="B59" s="5" t="s">
        <v>193</v>
      </c>
      <c r="C59" s="65" t="s">
        <v>167</v>
      </c>
      <c r="D59" s="65" t="s">
        <v>167</v>
      </c>
      <c r="E59" s="65" t="s">
        <v>195</v>
      </c>
      <c r="F59" s="84"/>
      <c r="G59" s="88"/>
      <c r="H59" s="88"/>
      <c r="I59" s="88"/>
      <c r="J59" s="228">
        <f t="shared" si="16"/>
        <v>0.5</v>
      </c>
      <c r="K59" s="228">
        <f t="shared" si="17"/>
        <v>0.5</v>
      </c>
      <c r="L59" s="228">
        <f t="shared" si="17"/>
        <v>0</v>
      </c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1:53" s="28" customFormat="1" ht="34.5" customHeight="1" x14ac:dyDescent="0.25">
      <c r="A60" s="70" t="s">
        <v>92</v>
      </c>
      <c r="B60" s="5" t="s">
        <v>193</v>
      </c>
      <c r="C60" s="5" t="s">
        <v>167</v>
      </c>
      <c r="D60" s="5" t="s">
        <v>32</v>
      </c>
      <c r="E60" s="5" t="s">
        <v>195</v>
      </c>
      <c r="F60" s="5" t="s">
        <v>94</v>
      </c>
      <c r="G60" s="88"/>
      <c r="H60" s="88"/>
      <c r="I60" s="88"/>
      <c r="J60" s="228">
        <f t="shared" si="16"/>
        <v>0.5</v>
      </c>
      <c r="K60" s="228">
        <f t="shared" si="17"/>
        <v>0.5</v>
      </c>
      <c r="L60" s="228">
        <f t="shared" si="17"/>
        <v>0</v>
      </c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1:53" s="28" customFormat="1" ht="36" customHeight="1" x14ac:dyDescent="0.25">
      <c r="A61" s="70" t="s">
        <v>93</v>
      </c>
      <c r="B61" s="5" t="s">
        <v>193</v>
      </c>
      <c r="C61" s="5" t="s">
        <v>167</v>
      </c>
      <c r="D61" s="5" t="s">
        <v>32</v>
      </c>
      <c r="E61" s="5" t="s">
        <v>195</v>
      </c>
      <c r="F61" s="5" t="s">
        <v>95</v>
      </c>
      <c r="G61" s="88"/>
      <c r="H61" s="88"/>
      <c r="I61" s="88"/>
      <c r="J61" s="228">
        <f t="shared" si="16"/>
        <v>0.5</v>
      </c>
      <c r="K61" s="228">
        <f t="shared" si="17"/>
        <v>0.5</v>
      </c>
      <c r="L61" s="228">
        <f t="shared" si="17"/>
        <v>0</v>
      </c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1:53" s="28" customFormat="1" ht="17.25" customHeight="1" x14ac:dyDescent="0.25">
      <c r="A62" s="111" t="s">
        <v>12</v>
      </c>
      <c r="B62" s="5" t="s">
        <v>193</v>
      </c>
      <c r="C62" s="5" t="s">
        <v>167</v>
      </c>
      <c r="D62" s="5" t="s">
        <v>32</v>
      </c>
      <c r="E62" s="5" t="s">
        <v>195</v>
      </c>
      <c r="F62" s="5" t="s">
        <v>95</v>
      </c>
      <c r="G62" s="65" t="s">
        <v>13</v>
      </c>
      <c r="H62" s="88"/>
      <c r="I62" s="88"/>
      <c r="J62" s="228">
        <f t="shared" si="16"/>
        <v>0.5</v>
      </c>
      <c r="K62" s="228">
        <f t="shared" si="17"/>
        <v>0.5</v>
      </c>
      <c r="L62" s="228">
        <f t="shared" si="17"/>
        <v>0</v>
      </c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1:53" s="28" customFormat="1" ht="23.25" customHeight="1" x14ac:dyDescent="0.25">
      <c r="A63" s="111" t="s">
        <v>189</v>
      </c>
      <c r="B63" s="5" t="s">
        <v>193</v>
      </c>
      <c r="C63" s="5" t="s">
        <v>167</v>
      </c>
      <c r="D63" s="5" t="s">
        <v>32</v>
      </c>
      <c r="E63" s="5" t="s">
        <v>195</v>
      </c>
      <c r="F63" s="5" t="s">
        <v>95</v>
      </c>
      <c r="G63" s="65" t="s">
        <v>13</v>
      </c>
      <c r="H63" s="65" t="s">
        <v>28</v>
      </c>
      <c r="I63" s="88"/>
      <c r="J63" s="228">
        <f t="shared" si="16"/>
        <v>0.5</v>
      </c>
      <c r="K63" s="228">
        <f t="shared" si="17"/>
        <v>0.5</v>
      </c>
      <c r="L63" s="228">
        <f t="shared" si="17"/>
        <v>0</v>
      </c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1:53" s="28" customFormat="1" ht="49.5" customHeight="1" x14ac:dyDescent="0.25">
      <c r="A64" s="209" t="s">
        <v>153</v>
      </c>
      <c r="B64" s="212" t="s">
        <v>193</v>
      </c>
      <c r="C64" s="74" t="s">
        <v>167</v>
      </c>
      <c r="D64" s="88" t="s">
        <v>32</v>
      </c>
      <c r="E64" s="76">
        <v>42300</v>
      </c>
      <c r="F64" s="74" t="s">
        <v>95</v>
      </c>
      <c r="G64" s="213" t="s">
        <v>13</v>
      </c>
      <c r="H64" s="214" t="s">
        <v>134</v>
      </c>
      <c r="I64" s="88">
        <v>911</v>
      </c>
      <c r="J64" s="229">
        <f>'Прил 2'!J54</f>
        <v>0.5</v>
      </c>
      <c r="K64" s="229">
        <f>'Прил 2'!K54</f>
        <v>0.5</v>
      </c>
      <c r="L64" s="229">
        <f>'Прил 2'!L54</f>
        <v>0</v>
      </c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1:53" s="28" customFormat="1" ht="85.5" customHeight="1" x14ac:dyDescent="0.25">
      <c r="A65" s="106" t="s">
        <v>251</v>
      </c>
      <c r="B65" s="5" t="s">
        <v>247</v>
      </c>
      <c r="C65" s="5"/>
      <c r="D65" s="65"/>
      <c r="E65" s="72"/>
      <c r="F65" s="5"/>
      <c r="G65" s="5"/>
      <c r="H65" s="5"/>
      <c r="I65" s="88"/>
      <c r="J65" s="228">
        <f t="shared" ref="J65:J71" si="18">J66</f>
        <v>307.53967999999998</v>
      </c>
      <c r="K65" s="228">
        <f t="shared" ref="K65:L71" si="19">K66</f>
        <v>0</v>
      </c>
      <c r="L65" s="228">
        <f t="shared" si="19"/>
        <v>0</v>
      </c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1:53" s="28" customFormat="1" ht="19.5" customHeight="1" x14ac:dyDescent="0.25">
      <c r="A66" s="113" t="s">
        <v>248</v>
      </c>
      <c r="B66" s="5" t="s">
        <v>247</v>
      </c>
      <c r="C66" s="5" t="s">
        <v>167</v>
      </c>
      <c r="D66" s="65" t="s">
        <v>13</v>
      </c>
      <c r="E66" s="72"/>
      <c r="F66" s="5"/>
      <c r="G66" s="5"/>
      <c r="H66" s="5"/>
      <c r="I66" s="88"/>
      <c r="J66" s="228">
        <f t="shared" si="18"/>
        <v>307.53967999999998</v>
      </c>
      <c r="K66" s="228">
        <f t="shared" si="19"/>
        <v>0</v>
      </c>
      <c r="L66" s="228">
        <f t="shared" si="19"/>
        <v>0</v>
      </c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1:53" s="28" customFormat="1" ht="94.5" customHeight="1" x14ac:dyDescent="0.25">
      <c r="A67" s="268" t="s">
        <v>249</v>
      </c>
      <c r="B67" s="5" t="s">
        <v>247</v>
      </c>
      <c r="C67" s="72">
        <v>0</v>
      </c>
      <c r="D67" s="65" t="s">
        <v>13</v>
      </c>
      <c r="E67" s="65" t="s">
        <v>250</v>
      </c>
      <c r="F67" s="72"/>
      <c r="G67" s="65"/>
      <c r="H67" s="159"/>
      <c r="I67" s="88"/>
      <c r="J67" s="228">
        <f t="shared" si="18"/>
        <v>307.53967999999998</v>
      </c>
      <c r="K67" s="228">
        <f t="shared" si="19"/>
        <v>0</v>
      </c>
      <c r="L67" s="228">
        <f t="shared" si="19"/>
        <v>0</v>
      </c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1:53" s="28" customFormat="1" ht="36" customHeight="1" x14ac:dyDescent="0.25">
      <c r="A68" s="70" t="s">
        <v>93</v>
      </c>
      <c r="B68" s="67" t="s">
        <v>247</v>
      </c>
      <c r="C68" s="72">
        <v>0</v>
      </c>
      <c r="D68" s="65" t="s">
        <v>13</v>
      </c>
      <c r="E68" s="65" t="s">
        <v>250</v>
      </c>
      <c r="F68" s="72">
        <v>200</v>
      </c>
      <c r="G68" s="68"/>
      <c r="H68" s="159"/>
      <c r="I68" s="88"/>
      <c r="J68" s="228">
        <f t="shared" si="18"/>
        <v>307.53967999999998</v>
      </c>
      <c r="K68" s="228">
        <f t="shared" si="19"/>
        <v>0</v>
      </c>
      <c r="L68" s="228">
        <f t="shared" si="19"/>
        <v>0</v>
      </c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1:53" s="28" customFormat="1" ht="18.75" customHeight="1" x14ac:dyDescent="0.25">
      <c r="A69" s="70" t="s">
        <v>37</v>
      </c>
      <c r="B69" s="67" t="s">
        <v>247</v>
      </c>
      <c r="C69" s="72">
        <v>0</v>
      </c>
      <c r="D69" s="65" t="s">
        <v>13</v>
      </c>
      <c r="E69" s="65" t="s">
        <v>250</v>
      </c>
      <c r="F69" s="72">
        <v>240</v>
      </c>
      <c r="G69" s="68"/>
      <c r="H69" s="159"/>
      <c r="I69" s="88"/>
      <c r="J69" s="228">
        <f t="shared" si="18"/>
        <v>307.53967999999998</v>
      </c>
      <c r="K69" s="228">
        <f t="shared" si="19"/>
        <v>0</v>
      </c>
      <c r="L69" s="228">
        <f t="shared" si="19"/>
        <v>0</v>
      </c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1:53" s="28" customFormat="1" ht="18.75" customHeight="1" x14ac:dyDescent="0.25">
      <c r="A70" s="246" t="s">
        <v>48</v>
      </c>
      <c r="B70" s="67" t="s">
        <v>247</v>
      </c>
      <c r="C70" s="72">
        <v>0</v>
      </c>
      <c r="D70" s="65" t="s">
        <v>13</v>
      </c>
      <c r="E70" s="65" t="s">
        <v>250</v>
      </c>
      <c r="F70" s="72">
        <v>240</v>
      </c>
      <c r="G70" s="68" t="s">
        <v>14</v>
      </c>
      <c r="H70" s="159"/>
      <c r="I70" s="88"/>
      <c r="J70" s="228">
        <f t="shared" si="18"/>
        <v>307.53967999999998</v>
      </c>
      <c r="K70" s="228">
        <f t="shared" si="19"/>
        <v>0</v>
      </c>
      <c r="L70" s="228">
        <f t="shared" si="19"/>
        <v>0</v>
      </c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1:53" s="28" customFormat="1" ht="19.5" customHeight="1" x14ac:dyDescent="0.25">
      <c r="A71" s="246" t="s">
        <v>227</v>
      </c>
      <c r="B71" s="67" t="s">
        <v>247</v>
      </c>
      <c r="C71" s="72">
        <v>0</v>
      </c>
      <c r="D71" s="65" t="s">
        <v>13</v>
      </c>
      <c r="E71" s="65" t="s">
        <v>250</v>
      </c>
      <c r="F71" s="72">
        <v>240</v>
      </c>
      <c r="G71" s="68" t="s">
        <v>14</v>
      </c>
      <c r="H71" s="159" t="s">
        <v>134</v>
      </c>
      <c r="I71" s="88"/>
      <c r="J71" s="228">
        <f t="shared" si="18"/>
        <v>307.53967999999998</v>
      </c>
      <c r="K71" s="228">
        <f t="shared" si="19"/>
        <v>0</v>
      </c>
      <c r="L71" s="228">
        <f t="shared" si="19"/>
        <v>0</v>
      </c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1:53" s="28" customFormat="1" ht="49.5" customHeight="1" x14ac:dyDescent="0.25">
      <c r="A72" s="209" t="s">
        <v>153</v>
      </c>
      <c r="B72" s="74" t="s">
        <v>247</v>
      </c>
      <c r="C72" s="74" t="s">
        <v>167</v>
      </c>
      <c r="D72" s="74" t="s">
        <v>13</v>
      </c>
      <c r="E72" s="88" t="s">
        <v>250</v>
      </c>
      <c r="F72" s="74" t="s">
        <v>95</v>
      </c>
      <c r="G72" s="88" t="s">
        <v>14</v>
      </c>
      <c r="H72" s="88" t="s">
        <v>134</v>
      </c>
      <c r="I72" s="88" t="s">
        <v>190</v>
      </c>
      <c r="J72" s="229">
        <f>'Прил 2'!J85</f>
        <v>307.53967999999998</v>
      </c>
      <c r="K72" s="229">
        <f>'Прил 2'!K85</f>
        <v>0</v>
      </c>
      <c r="L72" s="229">
        <f>'Прил 2'!L85</f>
        <v>0</v>
      </c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1:53" ht="17.25" customHeight="1" x14ac:dyDescent="0.25">
      <c r="A73" s="78" t="s">
        <v>133</v>
      </c>
      <c r="B73" s="67" t="s">
        <v>30</v>
      </c>
      <c r="C73" s="5"/>
      <c r="D73" s="65"/>
      <c r="E73" s="90"/>
      <c r="F73" s="65"/>
      <c r="G73" s="157"/>
      <c r="H73" s="158"/>
      <c r="I73" s="159"/>
      <c r="J73" s="101">
        <f>J74+J87</f>
        <v>2271.38751</v>
      </c>
      <c r="K73" s="101">
        <f>K74+K87</f>
        <v>976.8</v>
      </c>
      <c r="L73" s="101">
        <f>L74+L87</f>
        <v>976.8</v>
      </c>
      <c r="M73" s="63"/>
      <c r="N73" s="63"/>
      <c r="O73" s="63"/>
    </row>
    <row r="74" spans="1:53" ht="15.75" x14ac:dyDescent="0.25">
      <c r="A74" s="111" t="s">
        <v>128</v>
      </c>
      <c r="B74" s="67">
        <v>65</v>
      </c>
      <c r="C74" s="5">
        <v>1</v>
      </c>
      <c r="D74" s="74"/>
      <c r="E74" s="80"/>
      <c r="F74" s="74"/>
      <c r="G74" s="157"/>
      <c r="H74" s="158"/>
      <c r="I74" s="159"/>
      <c r="J74" s="101">
        <f>J75+J81</f>
        <v>984.197</v>
      </c>
      <c r="K74" s="101">
        <f t="shared" ref="K74:L74" si="20">K75</f>
        <v>449.2</v>
      </c>
      <c r="L74" s="101">
        <f t="shared" si="20"/>
        <v>449.2</v>
      </c>
    </row>
    <row r="75" spans="1:53" ht="31.5" x14ac:dyDescent="0.25">
      <c r="A75" s="111" t="s">
        <v>31</v>
      </c>
      <c r="B75" s="68" t="s">
        <v>30</v>
      </c>
      <c r="C75" s="65" t="s">
        <v>20</v>
      </c>
      <c r="D75" s="65" t="s">
        <v>32</v>
      </c>
      <c r="E75" s="90" t="s">
        <v>33</v>
      </c>
      <c r="F75" s="65"/>
      <c r="G75" s="68"/>
      <c r="H75" s="65"/>
      <c r="I75" s="65"/>
      <c r="J75" s="101">
        <f>J78</f>
        <v>437.197</v>
      </c>
      <c r="K75" s="101">
        <f>K78</f>
        <v>449.2</v>
      </c>
      <c r="L75" s="230">
        <f>L78</f>
        <v>449.2</v>
      </c>
    </row>
    <row r="76" spans="1:53" ht="78.75" x14ac:dyDescent="0.25">
      <c r="A76" s="100" t="s">
        <v>96</v>
      </c>
      <c r="B76" s="67">
        <v>65</v>
      </c>
      <c r="C76" s="5">
        <v>1</v>
      </c>
      <c r="D76" s="65" t="s">
        <v>32</v>
      </c>
      <c r="E76" s="66">
        <v>41150</v>
      </c>
      <c r="F76" s="65" t="s">
        <v>98</v>
      </c>
      <c r="G76" s="65"/>
      <c r="H76" s="65"/>
      <c r="I76" s="65"/>
      <c r="J76" s="101">
        <f>J77</f>
        <v>437.197</v>
      </c>
      <c r="K76" s="101">
        <f t="shared" ref="K76:L76" si="21">K77</f>
        <v>449.2</v>
      </c>
      <c r="L76" s="101">
        <f t="shared" si="21"/>
        <v>449.2</v>
      </c>
    </row>
    <row r="77" spans="1:53" ht="31.5" x14ac:dyDescent="0.25">
      <c r="A77" s="100" t="s">
        <v>97</v>
      </c>
      <c r="B77" s="67">
        <v>65</v>
      </c>
      <c r="C77" s="5">
        <v>1</v>
      </c>
      <c r="D77" s="65" t="s">
        <v>32</v>
      </c>
      <c r="E77" s="66">
        <v>41150</v>
      </c>
      <c r="F77" s="65" t="s">
        <v>99</v>
      </c>
      <c r="G77" s="65"/>
      <c r="H77" s="65"/>
      <c r="I77" s="65"/>
      <c r="J77" s="101">
        <f>J78</f>
        <v>437.197</v>
      </c>
      <c r="K77" s="101">
        <f t="shared" ref="K77:L77" si="22">K78</f>
        <v>449.2</v>
      </c>
      <c r="L77" s="101">
        <f t="shared" si="22"/>
        <v>449.2</v>
      </c>
    </row>
    <row r="78" spans="1:53" ht="15.75" x14ac:dyDescent="0.25">
      <c r="A78" s="111" t="s">
        <v>12</v>
      </c>
      <c r="B78" s="67">
        <v>65</v>
      </c>
      <c r="C78" s="5">
        <v>1</v>
      </c>
      <c r="D78" s="65" t="s">
        <v>32</v>
      </c>
      <c r="E78" s="66">
        <v>41150</v>
      </c>
      <c r="F78" s="5" t="s">
        <v>99</v>
      </c>
      <c r="G78" s="160" t="s">
        <v>13</v>
      </c>
      <c r="H78" s="161"/>
      <c r="I78" s="65"/>
      <c r="J78" s="101">
        <f>J79</f>
        <v>437.197</v>
      </c>
      <c r="K78" s="101">
        <f t="shared" ref="K78:L79" si="23">K79</f>
        <v>449.2</v>
      </c>
      <c r="L78" s="230">
        <f t="shared" si="23"/>
        <v>449.2</v>
      </c>
    </row>
    <row r="79" spans="1:53" ht="47.25" x14ac:dyDescent="0.25">
      <c r="A79" s="111" t="s">
        <v>29</v>
      </c>
      <c r="B79" s="67">
        <v>65</v>
      </c>
      <c r="C79" s="5">
        <v>1</v>
      </c>
      <c r="D79" s="65" t="s">
        <v>32</v>
      </c>
      <c r="E79" s="66">
        <v>41150</v>
      </c>
      <c r="F79" s="5" t="s">
        <v>99</v>
      </c>
      <c r="G79" s="162" t="s">
        <v>13</v>
      </c>
      <c r="H79" s="163" t="s">
        <v>24</v>
      </c>
      <c r="I79" s="65"/>
      <c r="J79" s="101">
        <f>J80</f>
        <v>437.197</v>
      </c>
      <c r="K79" s="101">
        <f t="shared" si="23"/>
        <v>449.2</v>
      </c>
      <c r="L79" s="230">
        <f t="shared" si="23"/>
        <v>449.2</v>
      </c>
    </row>
    <row r="80" spans="1:53" ht="47.25" x14ac:dyDescent="0.25">
      <c r="A80" s="209" t="s">
        <v>153</v>
      </c>
      <c r="B80" s="212">
        <v>65</v>
      </c>
      <c r="C80" s="74">
        <v>1</v>
      </c>
      <c r="D80" s="88" t="s">
        <v>32</v>
      </c>
      <c r="E80" s="80" t="s">
        <v>33</v>
      </c>
      <c r="F80" s="74" t="s">
        <v>99</v>
      </c>
      <c r="G80" s="213" t="s">
        <v>13</v>
      </c>
      <c r="H80" s="214" t="s">
        <v>24</v>
      </c>
      <c r="I80" s="88">
        <v>911</v>
      </c>
      <c r="J80" s="231">
        <f>'Прил 2'!J15</f>
        <v>437.197</v>
      </c>
      <c r="K80" s="231">
        <f>'Прил 2'!K15</f>
        <v>449.2</v>
      </c>
      <c r="L80" s="231">
        <f>'Прил 2'!L15</f>
        <v>449.2</v>
      </c>
    </row>
    <row r="81" spans="1:12" ht="70.5" customHeight="1" x14ac:dyDescent="0.25">
      <c r="A81" s="202" t="s">
        <v>187</v>
      </c>
      <c r="B81" s="64" t="s">
        <v>30</v>
      </c>
      <c r="C81" s="5" t="s">
        <v>20</v>
      </c>
      <c r="D81" s="65" t="s">
        <v>32</v>
      </c>
      <c r="E81" s="66" t="s">
        <v>188</v>
      </c>
      <c r="F81" s="5"/>
      <c r="G81" s="5"/>
      <c r="H81" s="5"/>
      <c r="I81" s="65"/>
      <c r="J81" s="101">
        <f>J82</f>
        <v>547</v>
      </c>
      <c r="K81" s="101">
        <f t="shared" ref="K81:L85" si="24">K82</f>
        <v>0</v>
      </c>
      <c r="L81" s="101">
        <f t="shared" si="24"/>
        <v>0</v>
      </c>
    </row>
    <row r="82" spans="1:12" ht="33.75" customHeight="1" x14ac:dyDescent="0.25">
      <c r="A82" s="205" t="s">
        <v>96</v>
      </c>
      <c r="B82" s="64" t="s">
        <v>30</v>
      </c>
      <c r="C82" s="5" t="s">
        <v>20</v>
      </c>
      <c r="D82" s="65" t="s">
        <v>32</v>
      </c>
      <c r="E82" s="66" t="s">
        <v>188</v>
      </c>
      <c r="F82" s="5" t="s">
        <v>98</v>
      </c>
      <c r="G82" s="5"/>
      <c r="H82" s="5"/>
      <c r="I82" s="65"/>
      <c r="J82" s="101">
        <f>J83</f>
        <v>547</v>
      </c>
      <c r="K82" s="101">
        <f t="shared" si="24"/>
        <v>0</v>
      </c>
      <c r="L82" s="101">
        <f t="shared" si="24"/>
        <v>0</v>
      </c>
    </row>
    <row r="83" spans="1:12" ht="36" customHeight="1" x14ac:dyDescent="0.25">
      <c r="A83" s="205" t="s">
        <v>97</v>
      </c>
      <c r="B83" s="64" t="s">
        <v>30</v>
      </c>
      <c r="C83" s="5" t="s">
        <v>20</v>
      </c>
      <c r="D83" s="65" t="s">
        <v>32</v>
      </c>
      <c r="E83" s="66" t="s">
        <v>188</v>
      </c>
      <c r="F83" s="5" t="s">
        <v>99</v>
      </c>
      <c r="G83" s="5"/>
      <c r="H83" s="5"/>
      <c r="I83" s="65"/>
      <c r="J83" s="101">
        <f>J84</f>
        <v>547</v>
      </c>
      <c r="K83" s="101">
        <f t="shared" si="24"/>
        <v>0</v>
      </c>
      <c r="L83" s="101">
        <f t="shared" si="24"/>
        <v>0</v>
      </c>
    </row>
    <row r="84" spans="1:12" ht="22.5" customHeight="1" x14ac:dyDescent="0.25">
      <c r="A84" s="211" t="s">
        <v>12</v>
      </c>
      <c r="B84" s="64" t="s">
        <v>30</v>
      </c>
      <c r="C84" s="5" t="s">
        <v>20</v>
      </c>
      <c r="D84" s="65" t="s">
        <v>32</v>
      </c>
      <c r="E84" s="66" t="s">
        <v>188</v>
      </c>
      <c r="F84" s="5" t="s">
        <v>99</v>
      </c>
      <c r="G84" s="5" t="s">
        <v>13</v>
      </c>
      <c r="H84" s="5"/>
      <c r="I84" s="65"/>
      <c r="J84" s="101">
        <f>J85</f>
        <v>547</v>
      </c>
      <c r="K84" s="101">
        <f t="shared" si="24"/>
        <v>0</v>
      </c>
      <c r="L84" s="101">
        <f t="shared" si="24"/>
        <v>0</v>
      </c>
    </row>
    <row r="85" spans="1:12" ht="32.25" customHeight="1" x14ac:dyDescent="0.25">
      <c r="A85" s="211" t="s">
        <v>29</v>
      </c>
      <c r="B85" s="64" t="s">
        <v>30</v>
      </c>
      <c r="C85" s="5" t="s">
        <v>20</v>
      </c>
      <c r="D85" s="65" t="s">
        <v>32</v>
      </c>
      <c r="E85" s="66" t="s">
        <v>188</v>
      </c>
      <c r="F85" s="5" t="s">
        <v>99</v>
      </c>
      <c r="G85" s="5" t="s">
        <v>13</v>
      </c>
      <c r="H85" s="5" t="s">
        <v>24</v>
      </c>
      <c r="I85" s="65"/>
      <c r="J85" s="101">
        <f>J86</f>
        <v>547</v>
      </c>
      <c r="K85" s="101">
        <f t="shared" si="24"/>
        <v>0</v>
      </c>
      <c r="L85" s="101">
        <f t="shared" si="24"/>
        <v>0</v>
      </c>
    </row>
    <row r="86" spans="1:12" ht="32.25" customHeight="1" x14ac:dyDescent="0.25">
      <c r="A86" s="209" t="s">
        <v>153</v>
      </c>
      <c r="B86" s="81" t="s">
        <v>30</v>
      </c>
      <c r="C86" s="74" t="s">
        <v>20</v>
      </c>
      <c r="D86" s="88" t="s">
        <v>32</v>
      </c>
      <c r="E86" s="80" t="s">
        <v>188</v>
      </c>
      <c r="F86" s="74" t="s">
        <v>99</v>
      </c>
      <c r="G86" s="74" t="s">
        <v>13</v>
      </c>
      <c r="H86" s="74" t="s">
        <v>24</v>
      </c>
      <c r="I86" s="88" t="s">
        <v>190</v>
      </c>
      <c r="J86" s="231">
        <f>'Прил 2'!J18</f>
        <v>547</v>
      </c>
      <c r="K86" s="231">
        <f>'Прил 2'!K18</f>
        <v>0</v>
      </c>
      <c r="L86" s="231">
        <f>'Прил 2'!L18</f>
        <v>0</v>
      </c>
    </row>
    <row r="87" spans="1:12" ht="31.5" x14ac:dyDescent="0.25">
      <c r="A87" s="111" t="s">
        <v>131</v>
      </c>
      <c r="B87" s="64" t="s">
        <v>30</v>
      </c>
      <c r="C87" s="5" t="s">
        <v>21</v>
      </c>
      <c r="D87" s="65"/>
      <c r="E87" s="66"/>
      <c r="F87" s="5"/>
      <c r="G87" s="67"/>
      <c r="H87" s="5"/>
      <c r="I87" s="65"/>
      <c r="J87" s="101">
        <f>J88+J94+J104+J100</f>
        <v>1287.1905100000001</v>
      </c>
      <c r="K87" s="101">
        <f t="shared" ref="K87:L87" si="25">K88+K94+K104+K100</f>
        <v>527.6</v>
      </c>
      <c r="L87" s="101">
        <f t="shared" si="25"/>
        <v>527.6</v>
      </c>
    </row>
    <row r="88" spans="1:12" ht="30.75" customHeight="1" x14ac:dyDescent="0.25">
      <c r="A88" s="111" t="s">
        <v>34</v>
      </c>
      <c r="B88" s="64" t="s">
        <v>30</v>
      </c>
      <c r="C88" s="5" t="s">
        <v>21</v>
      </c>
      <c r="D88" s="65" t="s">
        <v>32</v>
      </c>
      <c r="E88" s="66" t="s">
        <v>35</v>
      </c>
      <c r="F88" s="5"/>
      <c r="G88" s="67"/>
      <c r="H88" s="5"/>
      <c r="I88" s="68"/>
      <c r="J88" s="101">
        <f>J89</f>
        <v>376.01600000000002</v>
      </c>
      <c r="K88" s="101">
        <f>K91</f>
        <v>397.6</v>
      </c>
      <c r="L88" s="230">
        <f>L91</f>
        <v>397.6</v>
      </c>
    </row>
    <row r="89" spans="1:12" ht="84" customHeight="1" x14ac:dyDescent="0.25">
      <c r="A89" s="100" t="s">
        <v>96</v>
      </c>
      <c r="B89" s="64" t="s">
        <v>30</v>
      </c>
      <c r="C89" s="5" t="s">
        <v>21</v>
      </c>
      <c r="D89" s="65" t="s">
        <v>32</v>
      </c>
      <c r="E89" s="66" t="s">
        <v>35</v>
      </c>
      <c r="F89" s="5" t="s">
        <v>98</v>
      </c>
      <c r="G89" s="67"/>
      <c r="H89" s="5"/>
      <c r="I89" s="68"/>
      <c r="J89" s="101">
        <f>J90</f>
        <v>376.01600000000002</v>
      </c>
      <c r="K89" s="101">
        <f t="shared" ref="K89:L89" si="26">K90</f>
        <v>397.6</v>
      </c>
      <c r="L89" s="101">
        <f t="shared" si="26"/>
        <v>397.6</v>
      </c>
    </row>
    <row r="90" spans="1:12" ht="30.75" customHeight="1" x14ac:dyDescent="0.25">
      <c r="A90" s="100" t="s">
        <v>97</v>
      </c>
      <c r="B90" s="64" t="s">
        <v>30</v>
      </c>
      <c r="C90" s="5" t="s">
        <v>21</v>
      </c>
      <c r="D90" s="65" t="s">
        <v>32</v>
      </c>
      <c r="E90" s="66" t="s">
        <v>35</v>
      </c>
      <c r="F90" s="5" t="s">
        <v>99</v>
      </c>
      <c r="G90" s="67"/>
      <c r="H90" s="5"/>
      <c r="I90" s="68"/>
      <c r="J90" s="101">
        <f>J91</f>
        <v>376.01600000000002</v>
      </c>
      <c r="K90" s="101">
        <f t="shared" ref="K90:L90" si="27">K91</f>
        <v>397.6</v>
      </c>
      <c r="L90" s="101">
        <f t="shared" si="27"/>
        <v>397.6</v>
      </c>
    </row>
    <row r="91" spans="1:12" ht="15.75" x14ac:dyDescent="0.25">
      <c r="A91" s="111" t="s">
        <v>12</v>
      </c>
      <c r="B91" s="64" t="s">
        <v>30</v>
      </c>
      <c r="C91" s="5" t="s">
        <v>21</v>
      </c>
      <c r="D91" s="65" t="s">
        <v>32</v>
      </c>
      <c r="E91" s="66" t="s">
        <v>35</v>
      </c>
      <c r="F91" s="5" t="s">
        <v>99</v>
      </c>
      <c r="G91" s="67" t="s">
        <v>13</v>
      </c>
      <c r="H91" s="5"/>
      <c r="I91" s="68"/>
      <c r="J91" s="101">
        <f>J92</f>
        <v>376.01600000000002</v>
      </c>
      <c r="K91" s="101">
        <f t="shared" ref="K91:L92" si="28">K92</f>
        <v>397.6</v>
      </c>
      <c r="L91" s="230">
        <f t="shared" si="28"/>
        <v>397.6</v>
      </c>
    </row>
    <row r="92" spans="1:12" ht="63" customHeight="1" x14ac:dyDescent="0.25">
      <c r="A92" s="111" t="s">
        <v>60</v>
      </c>
      <c r="B92" s="64" t="s">
        <v>30</v>
      </c>
      <c r="C92" s="65" t="s">
        <v>21</v>
      </c>
      <c r="D92" s="65" t="s">
        <v>32</v>
      </c>
      <c r="E92" s="90">
        <v>41110</v>
      </c>
      <c r="F92" s="65" t="s">
        <v>99</v>
      </c>
      <c r="G92" s="68" t="s">
        <v>13</v>
      </c>
      <c r="H92" s="65" t="s">
        <v>14</v>
      </c>
      <c r="I92" s="68"/>
      <c r="J92" s="101">
        <f>J93</f>
        <v>376.01600000000002</v>
      </c>
      <c r="K92" s="101">
        <f t="shared" si="28"/>
        <v>397.6</v>
      </c>
      <c r="L92" s="230">
        <f t="shared" si="28"/>
        <v>397.6</v>
      </c>
    </row>
    <row r="93" spans="1:12" ht="47.25" x14ac:dyDescent="0.25">
      <c r="A93" s="209" t="s">
        <v>153</v>
      </c>
      <c r="B93" s="81" t="s">
        <v>30</v>
      </c>
      <c r="C93" s="88" t="s">
        <v>21</v>
      </c>
      <c r="D93" s="88" t="s">
        <v>32</v>
      </c>
      <c r="E93" s="89" t="s">
        <v>35</v>
      </c>
      <c r="F93" s="88" t="s">
        <v>99</v>
      </c>
      <c r="G93" s="212" t="s">
        <v>13</v>
      </c>
      <c r="H93" s="74" t="s">
        <v>14</v>
      </c>
      <c r="I93" s="88">
        <v>911</v>
      </c>
      <c r="J93" s="231">
        <f>'Прил 2'!J24</f>
        <v>376.01600000000002</v>
      </c>
      <c r="K93" s="231">
        <f>'Прил 2'!K24</f>
        <v>397.6</v>
      </c>
      <c r="L93" s="231">
        <f>'Прил 2'!L24</f>
        <v>397.6</v>
      </c>
    </row>
    <row r="94" spans="1:12" ht="31.5" x14ac:dyDescent="0.25">
      <c r="A94" s="70" t="s">
        <v>213</v>
      </c>
      <c r="B94" s="68" t="s">
        <v>30</v>
      </c>
      <c r="C94" s="65" t="s">
        <v>21</v>
      </c>
      <c r="D94" s="65" t="s">
        <v>32</v>
      </c>
      <c r="E94" s="90" t="s">
        <v>36</v>
      </c>
      <c r="F94" s="65"/>
      <c r="G94" s="67"/>
      <c r="H94" s="5"/>
      <c r="I94" s="68"/>
      <c r="J94" s="101">
        <f>J97</f>
        <v>325.44750999999997</v>
      </c>
      <c r="K94" s="101">
        <f t="shared" ref="K94:L94" si="29">K97</f>
        <v>100</v>
      </c>
      <c r="L94" s="101">
        <f t="shared" si="29"/>
        <v>100</v>
      </c>
    </row>
    <row r="95" spans="1:12" ht="31.5" x14ac:dyDescent="0.25">
      <c r="A95" s="70" t="s">
        <v>92</v>
      </c>
      <c r="B95" s="64" t="s">
        <v>30</v>
      </c>
      <c r="C95" s="65" t="s">
        <v>21</v>
      </c>
      <c r="D95" s="65" t="s">
        <v>32</v>
      </c>
      <c r="E95" s="90" t="s">
        <v>36</v>
      </c>
      <c r="F95" s="65" t="s">
        <v>94</v>
      </c>
      <c r="G95" s="67"/>
      <c r="H95" s="5"/>
      <c r="I95" s="68"/>
      <c r="J95" s="101">
        <f>J96</f>
        <v>325.44750999999997</v>
      </c>
      <c r="K95" s="101">
        <f t="shared" ref="K95:L95" si="30">K96</f>
        <v>100</v>
      </c>
      <c r="L95" s="101">
        <f t="shared" si="30"/>
        <v>100</v>
      </c>
    </row>
    <row r="96" spans="1:12" ht="47.25" x14ac:dyDescent="0.25">
      <c r="A96" s="70" t="s">
        <v>93</v>
      </c>
      <c r="B96" s="64" t="s">
        <v>30</v>
      </c>
      <c r="C96" s="65" t="s">
        <v>21</v>
      </c>
      <c r="D96" s="65" t="s">
        <v>32</v>
      </c>
      <c r="E96" s="90" t="s">
        <v>36</v>
      </c>
      <c r="F96" s="65" t="s">
        <v>95</v>
      </c>
      <c r="G96" s="67"/>
      <c r="H96" s="5"/>
      <c r="I96" s="68"/>
      <c r="J96" s="101">
        <f>J97</f>
        <v>325.44750999999997</v>
      </c>
      <c r="K96" s="101">
        <f t="shared" ref="K96:L96" si="31">K97</f>
        <v>100</v>
      </c>
      <c r="L96" s="101">
        <f t="shared" si="31"/>
        <v>100</v>
      </c>
    </row>
    <row r="97" spans="1:53" ht="15.75" x14ac:dyDescent="0.25">
      <c r="A97" s="111" t="s">
        <v>12</v>
      </c>
      <c r="B97" s="64" t="s">
        <v>30</v>
      </c>
      <c r="C97" s="65" t="s">
        <v>21</v>
      </c>
      <c r="D97" s="65" t="s">
        <v>32</v>
      </c>
      <c r="E97" s="90" t="s">
        <v>36</v>
      </c>
      <c r="F97" s="65" t="s">
        <v>95</v>
      </c>
      <c r="G97" s="67" t="s">
        <v>13</v>
      </c>
      <c r="H97" s="5"/>
      <c r="I97" s="68"/>
      <c r="J97" s="101">
        <f>J98</f>
        <v>325.44750999999997</v>
      </c>
      <c r="K97" s="101">
        <f t="shared" ref="K97:L98" si="32">K98</f>
        <v>100</v>
      </c>
      <c r="L97" s="230">
        <f t="shared" si="32"/>
        <v>100</v>
      </c>
    </row>
    <row r="98" spans="1:53" ht="69.75" customHeight="1" x14ac:dyDescent="0.25">
      <c r="A98" s="111" t="s">
        <v>60</v>
      </c>
      <c r="B98" s="64" t="s">
        <v>30</v>
      </c>
      <c r="C98" s="65" t="s">
        <v>21</v>
      </c>
      <c r="D98" s="65" t="s">
        <v>32</v>
      </c>
      <c r="E98" s="90" t="s">
        <v>36</v>
      </c>
      <c r="F98" s="65" t="s">
        <v>95</v>
      </c>
      <c r="G98" s="67" t="s">
        <v>13</v>
      </c>
      <c r="H98" s="5" t="s">
        <v>14</v>
      </c>
      <c r="I98" s="68"/>
      <c r="J98" s="101">
        <f>J99</f>
        <v>325.44750999999997</v>
      </c>
      <c r="K98" s="101">
        <f t="shared" si="32"/>
        <v>100</v>
      </c>
      <c r="L98" s="230">
        <f t="shared" si="32"/>
        <v>100</v>
      </c>
    </row>
    <row r="99" spans="1:53" s="10" customFormat="1" ht="47.25" x14ac:dyDescent="0.25">
      <c r="A99" s="209" t="s">
        <v>153</v>
      </c>
      <c r="B99" s="81" t="s">
        <v>30</v>
      </c>
      <c r="C99" s="88" t="s">
        <v>21</v>
      </c>
      <c r="D99" s="88" t="s">
        <v>32</v>
      </c>
      <c r="E99" s="89" t="s">
        <v>36</v>
      </c>
      <c r="F99" s="88" t="s">
        <v>95</v>
      </c>
      <c r="G99" s="212" t="s">
        <v>13</v>
      </c>
      <c r="H99" s="74" t="s">
        <v>14</v>
      </c>
      <c r="I99" s="216">
        <v>911</v>
      </c>
      <c r="J99" s="231">
        <f>'Прил 2'!J26</f>
        <v>325.44750999999997</v>
      </c>
      <c r="K99" s="231">
        <f>'Прил 2'!K26</f>
        <v>100</v>
      </c>
      <c r="L99" s="231">
        <f>'Прил 2'!L26</f>
        <v>100</v>
      </c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  <c r="AQ99" s="225"/>
      <c r="AR99" s="225"/>
      <c r="AS99" s="225"/>
      <c r="AT99" s="225"/>
      <c r="AU99" s="225"/>
      <c r="AV99" s="225"/>
      <c r="AW99" s="225"/>
      <c r="AX99" s="225"/>
      <c r="AY99" s="225"/>
      <c r="AZ99" s="225"/>
      <c r="BA99" s="225"/>
    </row>
    <row r="100" spans="1:53" ht="47.25" x14ac:dyDescent="0.25">
      <c r="A100" s="70" t="s">
        <v>93</v>
      </c>
      <c r="B100" s="64" t="s">
        <v>30</v>
      </c>
      <c r="C100" s="65" t="s">
        <v>21</v>
      </c>
      <c r="D100" s="65" t="s">
        <v>32</v>
      </c>
      <c r="E100" s="90" t="s">
        <v>36</v>
      </c>
      <c r="F100" s="65" t="s">
        <v>104</v>
      </c>
      <c r="G100" s="67"/>
      <c r="H100" s="5"/>
      <c r="I100" s="68"/>
      <c r="J100" s="101">
        <f>J101</f>
        <v>30</v>
      </c>
      <c r="K100" s="101">
        <f t="shared" ref="K100:L102" si="33">K101</f>
        <v>30</v>
      </c>
      <c r="L100" s="101">
        <f t="shared" ref="L100" si="34">L101</f>
        <v>30</v>
      </c>
    </row>
    <row r="101" spans="1:53" ht="15.75" x14ac:dyDescent="0.25">
      <c r="A101" s="111" t="s">
        <v>12</v>
      </c>
      <c r="B101" s="64" t="s">
        <v>30</v>
      </c>
      <c r="C101" s="65" t="s">
        <v>21</v>
      </c>
      <c r="D101" s="65" t="s">
        <v>32</v>
      </c>
      <c r="E101" s="90" t="s">
        <v>36</v>
      </c>
      <c r="F101" s="65" t="s">
        <v>104</v>
      </c>
      <c r="G101" s="67" t="s">
        <v>13</v>
      </c>
      <c r="H101" s="5"/>
      <c r="I101" s="68"/>
      <c r="J101" s="101">
        <f>J102</f>
        <v>30</v>
      </c>
      <c r="K101" s="101">
        <f t="shared" si="33"/>
        <v>30</v>
      </c>
      <c r="L101" s="230">
        <f t="shared" si="33"/>
        <v>30</v>
      </c>
    </row>
    <row r="102" spans="1:53" ht="69.75" customHeight="1" x14ac:dyDescent="0.25">
      <c r="A102" s="111" t="s">
        <v>60</v>
      </c>
      <c r="B102" s="64" t="s">
        <v>30</v>
      </c>
      <c r="C102" s="65" t="s">
        <v>21</v>
      </c>
      <c r="D102" s="65" t="s">
        <v>32</v>
      </c>
      <c r="E102" s="90" t="s">
        <v>36</v>
      </c>
      <c r="F102" s="65" t="s">
        <v>104</v>
      </c>
      <c r="G102" s="67" t="s">
        <v>13</v>
      </c>
      <c r="H102" s="5" t="s">
        <v>14</v>
      </c>
      <c r="I102" s="68"/>
      <c r="J102" s="25">
        <f>J103</f>
        <v>30</v>
      </c>
      <c r="K102" s="25">
        <f t="shared" si="33"/>
        <v>30</v>
      </c>
      <c r="L102" s="132">
        <f t="shared" si="33"/>
        <v>30</v>
      </c>
    </row>
    <row r="103" spans="1:53" ht="46.5" customHeight="1" x14ac:dyDescent="0.25">
      <c r="A103" s="209" t="s">
        <v>153</v>
      </c>
      <c r="B103" s="81" t="s">
        <v>30</v>
      </c>
      <c r="C103" s="88" t="s">
        <v>21</v>
      </c>
      <c r="D103" s="88" t="s">
        <v>32</v>
      </c>
      <c r="E103" s="89" t="s">
        <v>36</v>
      </c>
      <c r="F103" s="88" t="s">
        <v>104</v>
      </c>
      <c r="G103" s="212" t="s">
        <v>13</v>
      </c>
      <c r="H103" s="74" t="s">
        <v>14</v>
      </c>
      <c r="I103" s="216">
        <v>911</v>
      </c>
      <c r="J103" s="77">
        <f>'Прил 2'!J29</f>
        <v>30</v>
      </c>
      <c r="K103" s="77">
        <f>'Прил 2'!K28</f>
        <v>30</v>
      </c>
      <c r="L103" s="77">
        <f>'Прил 2'!L28</f>
        <v>30</v>
      </c>
    </row>
    <row r="104" spans="1:53" ht="69" customHeight="1" x14ac:dyDescent="0.25">
      <c r="A104" s="202" t="s">
        <v>187</v>
      </c>
      <c r="B104" s="215" t="s">
        <v>30</v>
      </c>
      <c r="C104" s="203" t="s">
        <v>21</v>
      </c>
      <c r="D104" s="65" t="s">
        <v>32</v>
      </c>
      <c r="E104" s="90" t="s">
        <v>188</v>
      </c>
      <c r="F104" s="65"/>
      <c r="G104" s="67"/>
      <c r="H104" s="5"/>
      <c r="I104" s="68"/>
      <c r="J104" s="25">
        <f>J105+J110</f>
        <v>555.72700000000009</v>
      </c>
      <c r="K104" s="25">
        <f t="shared" ref="K104:L108" si="35">K105</f>
        <v>0</v>
      </c>
      <c r="L104" s="25">
        <f t="shared" si="35"/>
        <v>0</v>
      </c>
    </row>
    <row r="105" spans="1:53" ht="85.5" customHeight="1" x14ac:dyDescent="0.25">
      <c r="A105" s="205" t="s">
        <v>96</v>
      </c>
      <c r="B105" s="215" t="s">
        <v>30</v>
      </c>
      <c r="C105" s="203" t="s">
        <v>21</v>
      </c>
      <c r="D105" s="65" t="s">
        <v>32</v>
      </c>
      <c r="E105" s="90" t="s">
        <v>188</v>
      </c>
      <c r="F105" s="65" t="s">
        <v>98</v>
      </c>
      <c r="G105" s="67"/>
      <c r="H105" s="5"/>
      <c r="I105" s="68"/>
      <c r="J105" s="25">
        <f>J106</f>
        <v>448.66700000000003</v>
      </c>
      <c r="K105" s="25">
        <f t="shared" si="35"/>
        <v>0</v>
      </c>
      <c r="L105" s="25">
        <f t="shared" si="35"/>
        <v>0</v>
      </c>
    </row>
    <row r="106" spans="1:53" ht="37.5" customHeight="1" x14ac:dyDescent="0.25">
      <c r="A106" s="205" t="s">
        <v>97</v>
      </c>
      <c r="B106" s="215" t="s">
        <v>30</v>
      </c>
      <c r="C106" s="203" t="s">
        <v>21</v>
      </c>
      <c r="D106" s="65" t="s">
        <v>32</v>
      </c>
      <c r="E106" s="90" t="s">
        <v>188</v>
      </c>
      <c r="F106" s="65" t="s">
        <v>99</v>
      </c>
      <c r="G106" s="67"/>
      <c r="H106" s="5"/>
      <c r="I106" s="68"/>
      <c r="J106" s="25">
        <f>J107</f>
        <v>448.66700000000003</v>
      </c>
      <c r="K106" s="25">
        <f t="shared" si="35"/>
        <v>0</v>
      </c>
      <c r="L106" s="25">
        <f t="shared" si="35"/>
        <v>0</v>
      </c>
    </row>
    <row r="107" spans="1:53" ht="18.75" customHeight="1" x14ac:dyDescent="0.25">
      <c r="A107" s="211" t="s">
        <v>12</v>
      </c>
      <c r="B107" s="215" t="s">
        <v>30</v>
      </c>
      <c r="C107" s="203" t="s">
        <v>21</v>
      </c>
      <c r="D107" s="65" t="s">
        <v>32</v>
      </c>
      <c r="E107" s="90" t="s">
        <v>188</v>
      </c>
      <c r="F107" s="65" t="s">
        <v>99</v>
      </c>
      <c r="G107" s="67" t="s">
        <v>13</v>
      </c>
      <c r="H107" s="5"/>
      <c r="I107" s="68"/>
      <c r="J107" s="25">
        <f>J108</f>
        <v>448.66700000000003</v>
      </c>
      <c r="K107" s="25">
        <f t="shared" si="35"/>
        <v>0</v>
      </c>
      <c r="L107" s="25">
        <f t="shared" si="35"/>
        <v>0</v>
      </c>
    </row>
    <row r="108" spans="1:53" ht="67.5" customHeight="1" x14ac:dyDescent="0.25">
      <c r="A108" s="211" t="s">
        <v>60</v>
      </c>
      <c r="B108" s="215" t="s">
        <v>30</v>
      </c>
      <c r="C108" s="203" t="s">
        <v>21</v>
      </c>
      <c r="D108" s="65" t="s">
        <v>32</v>
      </c>
      <c r="E108" s="90" t="s">
        <v>188</v>
      </c>
      <c r="F108" s="65" t="s">
        <v>99</v>
      </c>
      <c r="G108" s="67" t="s">
        <v>13</v>
      </c>
      <c r="H108" s="5" t="s">
        <v>14</v>
      </c>
      <c r="I108" s="68"/>
      <c r="J108" s="25">
        <f>J109</f>
        <v>448.66700000000003</v>
      </c>
      <c r="K108" s="25">
        <f t="shared" si="35"/>
        <v>0</v>
      </c>
      <c r="L108" s="25">
        <f t="shared" si="35"/>
        <v>0</v>
      </c>
    </row>
    <row r="109" spans="1:53" ht="57" customHeight="1" x14ac:dyDescent="0.25">
      <c r="A109" s="209" t="s">
        <v>153</v>
      </c>
      <c r="B109" s="81" t="s">
        <v>30</v>
      </c>
      <c r="C109" s="88" t="s">
        <v>21</v>
      </c>
      <c r="D109" s="88" t="s">
        <v>32</v>
      </c>
      <c r="E109" s="89" t="s">
        <v>188</v>
      </c>
      <c r="F109" s="88" t="s">
        <v>99</v>
      </c>
      <c r="G109" s="212" t="s">
        <v>13</v>
      </c>
      <c r="H109" s="74" t="s">
        <v>14</v>
      </c>
      <c r="I109" s="216" t="s">
        <v>190</v>
      </c>
      <c r="J109" s="77">
        <f>'Прил 2'!J32</f>
        <v>448.66700000000003</v>
      </c>
      <c r="K109" s="77">
        <f>'Прил 2'!K32</f>
        <v>0</v>
      </c>
      <c r="L109" s="77">
        <f>'Прил 2'!L32</f>
        <v>0</v>
      </c>
    </row>
    <row r="110" spans="1:53" ht="39.75" customHeight="1" x14ac:dyDescent="0.25">
      <c r="A110" s="252" t="s">
        <v>92</v>
      </c>
      <c r="B110" s="215" t="s">
        <v>30</v>
      </c>
      <c r="C110" s="203" t="s">
        <v>21</v>
      </c>
      <c r="D110" s="203" t="s">
        <v>32</v>
      </c>
      <c r="E110" s="90" t="s">
        <v>188</v>
      </c>
      <c r="F110" s="203" t="s">
        <v>94</v>
      </c>
      <c r="G110" s="212"/>
      <c r="H110" s="74"/>
      <c r="I110" s="216"/>
      <c r="J110" s="25">
        <f>J111</f>
        <v>107.06</v>
      </c>
      <c r="K110" s="25">
        <f t="shared" ref="K110:L113" si="36">K111</f>
        <v>0</v>
      </c>
      <c r="L110" s="25">
        <f t="shared" si="36"/>
        <v>0</v>
      </c>
    </row>
    <row r="111" spans="1:53" ht="42" customHeight="1" x14ac:dyDescent="0.25">
      <c r="A111" s="252" t="s">
        <v>93</v>
      </c>
      <c r="B111" s="215" t="s">
        <v>30</v>
      </c>
      <c r="C111" s="203" t="s">
        <v>21</v>
      </c>
      <c r="D111" s="203" t="s">
        <v>32</v>
      </c>
      <c r="E111" s="90" t="s">
        <v>188</v>
      </c>
      <c r="F111" s="203" t="s">
        <v>95</v>
      </c>
      <c r="G111" s="212"/>
      <c r="H111" s="74"/>
      <c r="I111" s="216"/>
      <c r="J111" s="25">
        <f>J112</f>
        <v>107.06</v>
      </c>
      <c r="K111" s="25">
        <f t="shared" si="36"/>
        <v>0</v>
      </c>
      <c r="L111" s="25">
        <f t="shared" si="36"/>
        <v>0</v>
      </c>
    </row>
    <row r="112" spans="1:53" ht="27" customHeight="1" x14ac:dyDescent="0.25">
      <c r="A112" s="211" t="s">
        <v>12</v>
      </c>
      <c r="B112" s="215" t="s">
        <v>30</v>
      </c>
      <c r="C112" s="203" t="s">
        <v>21</v>
      </c>
      <c r="D112" s="65" t="s">
        <v>32</v>
      </c>
      <c r="E112" s="90" t="s">
        <v>188</v>
      </c>
      <c r="F112" s="65" t="s">
        <v>95</v>
      </c>
      <c r="G112" s="67" t="s">
        <v>13</v>
      </c>
      <c r="H112" s="5"/>
      <c r="I112" s="68"/>
      <c r="J112" s="25">
        <f>J113</f>
        <v>107.06</v>
      </c>
      <c r="K112" s="25">
        <f t="shared" si="36"/>
        <v>0</v>
      </c>
      <c r="L112" s="25">
        <f t="shared" si="36"/>
        <v>0</v>
      </c>
    </row>
    <row r="113" spans="1:53" ht="64.5" customHeight="1" x14ac:dyDescent="0.25">
      <c r="A113" s="211" t="s">
        <v>60</v>
      </c>
      <c r="B113" s="215" t="s">
        <v>30</v>
      </c>
      <c r="C113" s="203" t="s">
        <v>21</v>
      </c>
      <c r="D113" s="65" t="s">
        <v>32</v>
      </c>
      <c r="E113" s="90" t="s">
        <v>188</v>
      </c>
      <c r="F113" s="65" t="s">
        <v>95</v>
      </c>
      <c r="G113" s="67" t="s">
        <v>13</v>
      </c>
      <c r="H113" s="5" t="s">
        <v>14</v>
      </c>
      <c r="I113" s="68"/>
      <c r="J113" s="25">
        <f>J114</f>
        <v>107.06</v>
      </c>
      <c r="K113" s="25">
        <f t="shared" si="36"/>
        <v>0</v>
      </c>
      <c r="L113" s="25">
        <f t="shared" si="36"/>
        <v>0</v>
      </c>
    </row>
    <row r="114" spans="1:53" ht="57" customHeight="1" x14ac:dyDescent="0.25">
      <c r="A114" s="209" t="s">
        <v>153</v>
      </c>
      <c r="B114" s="81" t="s">
        <v>30</v>
      </c>
      <c r="C114" s="88" t="s">
        <v>21</v>
      </c>
      <c r="D114" s="88" t="s">
        <v>32</v>
      </c>
      <c r="E114" s="89" t="s">
        <v>188</v>
      </c>
      <c r="F114" s="88" t="s">
        <v>95</v>
      </c>
      <c r="G114" s="212" t="s">
        <v>13</v>
      </c>
      <c r="H114" s="74" t="s">
        <v>14</v>
      </c>
      <c r="I114" s="216" t="s">
        <v>190</v>
      </c>
      <c r="J114" s="77">
        <f>'Прил 2'!J34</f>
        <v>107.06</v>
      </c>
      <c r="K114" s="77">
        <f>'Прил 2'!K34</f>
        <v>0</v>
      </c>
      <c r="L114" s="77">
        <f>'Прил 2'!L34</f>
        <v>0</v>
      </c>
    </row>
    <row r="115" spans="1:53" ht="63" x14ac:dyDescent="0.25">
      <c r="A115" s="78" t="s">
        <v>159</v>
      </c>
      <c r="B115" s="164">
        <v>89</v>
      </c>
      <c r="C115" s="159"/>
      <c r="D115" s="65"/>
      <c r="E115" s="90"/>
      <c r="F115" s="65"/>
      <c r="G115" s="68"/>
      <c r="H115" s="65"/>
      <c r="I115" s="68"/>
      <c r="J115" s="25">
        <f>J116</f>
        <v>1481.61112</v>
      </c>
      <c r="K115" s="25">
        <f>K116</f>
        <v>361.94613999999996</v>
      </c>
      <c r="L115" s="25">
        <f t="shared" ref="L115" si="37">L116</f>
        <v>377.01537000000002</v>
      </c>
    </row>
    <row r="116" spans="1:53" ht="70.900000000000006" customHeight="1" x14ac:dyDescent="0.25">
      <c r="A116" s="78" t="s">
        <v>160</v>
      </c>
      <c r="B116" s="164">
        <v>89</v>
      </c>
      <c r="C116" s="159" t="s">
        <v>20</v>
      </c>
      <c r="D116" s="65"/>
      <c r="E116" s="90"/>
      <c r="F116" s="65"/>
      <c r="G116" s="68"/>
      <c r="H116" s="65"/>
      <c r="I116" s="68"/>
      <c r="J116" s="25">
        <f>J122+J128+J134+J170+J181+J146+J152+J175+J153+J135+J159</f>
        <v>1481.61112</v>
      </c>
      <c r="K116" s="25">
        <f>K122+K128+K134+K170+K181+K146+K152+K175+K153+K135</f>
        <v>361.94613999999996</v>
      </c>
      <c r="L116" s="25">
        <f>L122+L128+L134+L170+L181+L146+L152+L175+L153+L135</f>
        <v>377.01537000000002</v>
      </c>
    </row>
    <row r="117" spans="1:53" ht="15.75" x14ac:dyDescent="0.25">
      <c r="A117" s="111" t="s">
        <v>54</v>
      </c>
      <c r="B117" s="84">
        <v>89</v>
      </c>
      <c r="C117" s="65">
        <v>1</v>
      </c>
      <c r="D117" s="65" t="s">
        <v>32</v>
      </c>
      <c r="E117" s="90" t="s">
        <v>55</v>
      </c>
      <c r="F117" s="65"/>
      <c r="G117" s="68"/>
      <c r="H117" s="65"/>
      <c r="I117" s="65"/>
      <c r="J117" s="25">
        <f>J120</f>
        <v>108.4</v>
      </c>
      <c r="K117" s="25">
        <f>K120</f>
        <v>55.7</v>
      </c>
      <c r="L117" s="132">
        <f>L120</f>
        <v>24.299999999999997</v>
      </c>
    </row>
    <row r="118" spans="1:53" ht="23.25" customHeight="1" x14ac:dyDescent="0.25">
      <c r="A118" s="78" t="s">
        <v>88</v>
      </c>
      <c r="B118" s="84">
        <v>89</v>
      </c>
      <c r="C118" s="65">
        <v>1</v>
      </c>
      <c r="D118" s="65" t="s">
        <v>32</v>
      </c>
      <c r="E118" s="90" t="s">
        <v>55</v>
      </c>
      <c r="F118" s="65" t="s">
        <v>90</v>
      </c>
      <c r="G118" s="68"/>
      <c r="H118" s="65"/>
      <c r="I118" s="65"/>
      <c r="J118" s="25">
        <f>J119</f>
        <v>108.4</v>
      </c>
      <c r="K118" s="25">
        <f t="shared" ref="K118:L118" si="38">K119</f>
        <v>55.7</v>
      </c>
      <c r="L118" s="25">
        <f t="shared" si="38"/>
        <v>24.299999999999997</v>
      </c>
    </row>
    <row r="119" spans="1:53" ht="31.5" x14ac:dyDescent="0.25">
      <c r="A119" s="78" t="s">
        <v>89</v>
      </c>
      <c r="B119" s="84">
        <v>89</v>
      </c>
      <c r="C119" s="65">
        <v>1</v>
      </c>
      <c r="D119" s="65" t="s">
        <v>32</v>
      </c>
      <c r="E119" s="90" t="s">
        <v>55</v>
      </c>
      <c r="F119" s="65" t="s">
        <v>91</v>
      </c>
      <c r="G119" s="68"/>
      <c r="H119" s="65"/>
      <c r="I119" s="65"/>
      <c r="J119" s="25">
        <f>J120</f>
        <v>108.4</v>
      </c>
      <c r="K119" s="25">
        <f t="shared" ref="K119:L119" si="39">K120</f>
        <v>55.7</v>
      </c>
      <c r="L119" s="25">
        <f t="shared" si="39"/>
        <v>24.299999999999997</v>
      </c>
    </row>
    <row r="120" spans="1:53" ht="15.75" x14ac:dyDescent="0.25">
      <c r="A120" s="111" t="s">
        <v>53</v>
      </c>
      <c r="B120" s="84">
        <v>89</v>
      </c>
      <c r="C120" s="65">
        <v>1</v>
      </c>
      <c r="D120" s="65" t="s">
        <v>32</v>
      </c>
      <c r="E120" s="90" t="s">
        <v>55</v>
      </c>
      <c r="F120" s="65" t="s">
        <v>91</v>
      </c>
      <c r="G120" s="68" t="s">
        <v>27</v>
      </c>
      <c r="H120" s="65"/>
      <c r="I120" s="65"/>
      <c r="J120" s="25">
        <f>J121</f>
        <v>108.4</v>
      </c>
      <c r="K120" s="25">
        <f t="shared" ref="K120:L121" si="40">K121</f>
        <v>55.7</v>
      </c>
      <c r="L120" s="132">
        <f t="shared" si="40"/>
        <v>24.299999999999997</v>
      </c>
    </row>
    <row r="121" spans="1:53" ht="15.75" x14ac:dyDescent="0.25">
      <c r="A121" s="111" t="s">
        <v>23</v>
      </c>
      <c r="B121" s="84">
        <v>89</v>
      </c>
      <c r="C121" s="65">
        <v>1</v>
      </c>
      <c r="D121" s="65" t="s">
        <v>32</v>
      </c>
      <c r="E121" s="90" t="s">
        <v>55</v>
      </c>
      <c r="F121" s="65" t="s">
        <v>91</v>
      </c>
      <c r="G121" s="68" t="s">
        <v>27</v>
      </c>
      <c r="H121" s="65" t="s">
        <v>13</v>
      </c>
      <c r="I121" s="65"/>
      <c r="J121" s="25">
        <f>J122</f>
        <v>108.4</v>
      </c>
      <c r="K121" s="25">
        <f t="shared" si="40"/>
        <v>55.7</v>
      </c>
      <c r="L121" s="132">
        <f t="shared" si="40"/>
        <v>24.299999999999997</v>
      </c>
    </row>
    <row r="122" spans="1:53" s="10" customFormat="1" ht="52.15" customHeight="1" x14ac:dyDescent="0.25">
      <c r="A122" s="209" t="s">
        <v>153</v>
      </c>
      <c r="B122" s="87">
        <v>89</v>
      </c>
      <c r="C122" s="88">
        <v>1</v>
      </c>
      <c r="D122" s="88" t="s">
        <v>32</v>
      </c>
      <c r="E122" s="89" t="s">
        <v>55</v>
      </c>
      <c r="F122" s="88" t="s">
        <v>91</v>
      </c>
      <c r="G122" s="216" t="s">
        <v>27</v>
      </c>
      <c r="H122" s="88" t="s">
        <v>13</v>
      </c>
      <c r="I122" s="88">
        <v>911</v>
      </c>
      <c r="J122" s="77">
        <f>'Прил 2'!J126</f>
        <v>108.4</v>
      </c>
      <c r="K122" s="77">
        <f>'Прил 2'!K126</f>
        <v>55.7</v>
      </c>
      <c r="L122" s="77">
        <f>'Прил 2'!L126</f>
        <v>24.299999999999997</v>
      </c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  <c r="AI122" s="225"/>
      <c r="AJ122" s="225"/>
      <c r="AK122" s="225"/>
      <c r="AL122" s="225"/>
      <c r="AM122" s="225"/>
      <c r="AN122" s="225"/>
      <c r="AO122" s="225"/>
      <c r="AP122" s="225"/>
      <c r="AQ122" s="225"/>
      <c r="AR122" s="225"/>
      <c r="AS122" s="225"/>
      <c r="AT122" s="225"/>
      <c r="AU122" s="225"/>
      <c r="AV122" s="225"/>
      <c r="AW122" s="225"/>
      <c r="AX122" s="225"/>
      <c r="AY122" s="225"/>
      <c r="AZ122" s="225"/>
      <c r="BA122" s="225"/>
    </row>
    <row r="123" spans="1:53" ht="52.9" customHeight="1" x14ac:dyDescent="0.25">
      <c r="A123" s="70" t="s">
        <v>161</v>
      </c>
      <c r="B123" s="64">
        <v>89</v>
      </c>
      <c r="C123" s="65" t="s">
        <v>20</v>
      </c>
      <c r="D123" s="65" t="s">
        <v>32</v>
      </c>
      <c r="E123" s="90" t="s">
        <v>41</v>
      </c>
      <c r="F123" s="65"/>
      <c r="G123" s="68"/>
      <c r="H123" s="65"/>
      <c r="I123" s="68"/>
      <c r="J123" s="25">
        <f>J126</f>
        <v>5</v>
      </c>
      <c r="K123" s="25">
        <f>K126</f>
        <v>5</v>
      </c>
      <c r="L123" s="132">
        <f>L126</f>
        <v>5</v>
      </c>
    </row>
    <row r="124" spans="1:53" s="16" customFormat="1" ht="21.6" customHeight="1" x14ac:dyDescent="0.25">
      <c r="A124" s="69" t="s">
        <v>100</v>
      </c>
      <c r="B124" s="64" t="s">
        <v>43</v>
      </c>
      <c r="C124" s="65" t="s">
        <v>20</v>
      </c>
      <c r="D124" s="65" t="s">
        <v>32</v>
      </c>
      <c r="E124" s="90" t="s">
        <v>41</v>
      </c>
      <c r="F124" s="65" t="s">
        <v>101</v>
      </c>
      <c r="G124" s="68"/>
      <c r="H124" s="65"/>
      <c r="I124" s="68"/>
      <c r="J124" s="25">
        <f>J125</f>
        <v>5</v>
      </c>
      <c r="K124" s="25">
        <f t="shared" ref="K124:L124" si="41">K125</f>
        <v>5</v>
      </c>
      <c r="L124" s="25">
        <f t="shared" si="41"/>
        <v>5</v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</row>
    <row r="125" spans="1:53" s="16" customFormat="1" ht="22.15" customHeight="1" x14ac:dyDescent="0.25">
      <c r="A125" s="70" t="s">
        <v>42</v>
      </c>
      <c r="B125" s="64" t="s">
        <v>43</v>
      </c>
      <c r="C125" s="65" t="s">
        <v>20</v>
      </c>
      <c r="D125" s="65" t="s">
        <v>32</v>
      </c>
      <c r="E125" s="90" t="s">
        <v>41</v>
      </c>
      <c r="F125" s="65" t="s">
        <v>44</v>
      </c>
      <c r="G125" s="68"/>
      <c r="H125" s="65"/>
      <c r="I125" s="68"/>
      <c r="J125" s="25">
        <f>J126</f>
        <v>5</v>
      </c>
      <c r="K125" s="25">
        <f t="shared" ref="K125:L125" si="42">K126</f>
        <v>5</v>
      </c>
      <c r="L125" s="25">
        <f t="shared" si="42"/>
        <v>5</v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</row>
    <row r="126" spans="1:53" ht="15.75" x14ac:dyDescent="0.25">
      <c r="A126" s="111" t="s">
        <v>12</v>
      </c>
      <c r="B126" s="64" t="s">
        <v>43</v>
      </c>
      <c r="C126" s="65" t="s">
        <v>20</v>
      </c>
      <c r="D126" s="65" t="s">
        <v>32</v>
      </c>
      <c r="E126" s="90" t="s">
        <v>41</v>
      </c>
      <c r="F126" s="65" t="s">
        <v>44</v>
      </c>
      <c r="G126" s="68" t="s">
        <v>13</v>
      </c>
      <c r="H126" s="65"/>
      <c r="I126" s="68"/>
      <c r="J126" s="25">
        <f>J127</f>
        <v>5</v>
      </c>
      <c r="K126" s="25">
        <f t="shared" ref="K126:L127" si="43">K127</f>
        <v>5</v>
      </c>
      <c r="L126" s="132">
        <f t="shared" si="43"/>
        <v>5</v>
      </c>
    </row>
    <row r="127" spans="1:53" ht="15.75" x14ac:dyDescent="0.25">
      <c r="A127" s="111" t="s">
        <v>61</v>
      </c>
      <c r="B127" s="64" t="s">
        <v>43</v>
      </c>
      <c r="C127" s="65" t="s">
        <v>20</v>
      </c>
      <c r="D127" s="65" t="s">
        <v>32</v>
      </c>
      <c r="E127" s="90" t="s">
        <v>41</v>
      </c>
      <c r="F127" s="65" t="s">
        <v>44</v>
      </c>
      <c r="G127" s="68" t="s">
        <v>13</v>
      </c>
      <c r="H127" s="65" t="s">
        <v>40</v>
      </c>
      <c r="I127" s="65"/>
      <c r="J127" s="25">
        <f>J128</f>
        <v>5</v>
      </c>
      <c r="K127" s="25">
        <f t="shared" si="43"/>
        <v>5</v>
      </c>
      <c r="L127" s="132">
        <f t="shared" si="43"/>
        <v>5</v>
      </c>
    </row>
    <row r="128" spans="1:53" s="10" customFormat="1" ht="47.25" x14ac:dyDescent="0.25">
      <c r="A128" s="209" t="s">
        <v>153</v>
      </c>
      <c r="B128" s="226">
        <v>89</v>
      </c>
      <c r="C128" s="224" t="s">
        <v>20</v>
      </c>
      <c r="D128" s="88" t="s">
        <v>32</v>
      </c>
      <c r="E128" s="89" t="s">
        <v>41</v>
      </c>
      <c r="F128" s="88" t="s">
        <v>44</v>
      </c>
      <c r="G128" s="216" t="s">
        <v>13</v>
      </c>
      <c r="H128" s="88" t="s">
        <v>40</v>
      </c>
      <c r="I128" s="221">
        <v>911</v>
      </c>
      <c r="J128" s="77">
        <f>'Прил 2'!J45</f>
        <v>5</v>
      </c>
      <c r="K128" s="77">
        <f>'Прил 2'!K45</f>
        <v>5</v>
      </c>
      <c r="L128" s="77">
        <f>'Прил 2'!L45</f>
        <v>5</v>
      </c>
      <c r="M128" s="225"/>
      <c r="N128" s="225"/>
      <c r="O128" s="225"/>
      <c r="P128" s="225"/>
      <c r="Q128" s="225"/>
      <c r="R128" s="225"/>
      <c r="S128" s="225"/>
      <c r="T128" s="225"/>
      <c r="U128" s="225"/>
      <c r="V128" s="225"/>
      <c r="W128" s="225"/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  <c r="AI128" s="225"/>
      <c r="AJ128" s="225"/>
      <c r="AK128" s="225"/>
      <c r="AL128" s="225"/>
      <c r="AM128" s="225"/>
      <c r="AN128" s="225"/>
      <c r="AO128" s="225"/>
      <c r="AP128" s="225"/>
      <c r="AQ128" s="225"/>
      <c r="AR128" s="225"/>
      <c r="AS128" s="225"/>
      <c r="AT128" s="225"/>
      <c r="AU128" s="225"/>
      <c r="AV128" s="225"/>
      <c r="AW128" s="225"/>
      <c r="AX128" s="225"/>
      <c r="AY128" s="225"/>
      <c r="AZ128" s="225"/>
      <c r="BA128" s="225"/>
    </row>
    <row r="129" spans="1:53" ht="15.75" x14ac:dyDescent="0.25">
      <c r="A129" s="111" t="s">
        <v>57</v>
      </c>
      <c r="B129" s="84">
        <v>89</v>
      </c>
      <c r="C129" s="65">
        <v>1</v>
      </c>
      <c r="D129" s="65" t="s">
        <v>32</v>
      </c>
      <c r="E129" s="90">
        <v>41240</v>
      </c>
      <c r="F129" s="65"/>
      <c r="G129" s="68"/>
      <c r="H129" s="65"/>
      <c r="I129" s="65"/>
      <c r="J129" s="25">
        <f>J132</f>
        <v>1.5</v>
      </c>
      <c r="K129" s="25">
        <f>K132</f>
        <v>1.5</v>
      </c>
      <c r="L129" s="132">
        <f>L132</f>
        <v>1.5</v>
      </c>
    </row>
    <row r="130" spans="1:53" ht="31.5" x14ac:dyDescent="0.25">
      <c r="A130" s="70" t="s">
        <v>85</v>
      </c>
      <c r="B130" s="84">
        <v>89</v>
      </c>
      <c r="C130" s="65">
        <v>1</v>
      </c>
      <c r="D130" s="65" t="s">
        <v>32</v>
      </c>
      <c r="E130" s="90" t="s">
        <v>62</v>
      </c>
      <c r="F130" s="65" t="s">
        <v>86</v>
      </c>
      <c r="G130" s="68"/>
      <c r="H130" s="65"/>
      <c r="I130" s="65"/>
      <c r="J130" s="25">
        <f>J131</f>
        <v>1.5</v>
      </c>
      <c r="K130" s="25">
        <f t="shared" ref="K130:L130" si="44">K131</f>
        <v>1.5</v>
      </c>
      <c r="L130" s="25">
        <f t="shared" si="44"/>
        <v>1.5</v>
      </c>
    </row>
    <row r="131" spans="1:53" ht="15.75" x14ac:dyDescent="0.25">
      <c r="A131" s="69" t="s">
        <v>58</v>
      </c>
      <c r="B131" s="84">
        <v>89</v>
      </c>
      <c r="C131" s="65">
        <v>1</v>
      </c>
      <c r="D131" s="65" t="s">
        <v>32</v>
      </c>
      <c r="E131" s="90" t="s">
        <v>62</v>
      </c>
      <c r="F131" s="65" t="s">
        <v>150</v>
      </c>
      <c r="G131" s="68"/>
      <c r="H131" s="65"/>
      <c r="I131" s="65"/>
      <c r="J131" s="25">
        <f>J132</f>
        <v>1.5</v>
      </c>
      <c r="K131" s="25">
        <f t="shared" ref="K131:L131" si="45">K132</f>
        <v>1.5</v>
      </c>
      <c r="L131" s="25">
        <f t="shared" si="45"/>
        <v>1.5</v>
      </c>
    </row>
    <row r="132" spans="1:53" ht="31.5" x14ac:dyDescent="0.25">
      <c r="A132" s="111" t="s">
        <v>15</v>
      </c>
      <c r="B132" s="84">
        <v>89</v>
      </c>
      <c r="C132" s="65">
        <v>1</v>
      </c>
      <c r="D132" s="65" t="s">
        <v>32</v>
      </c>
      <c r="E132" s="90" t="s">
        <v>62</v>
      </c>
      <c r="F132" s="65" t="s">
        <v>150</v>
      </c>
      <c r="G132" s="68" t="s">
        <v>28</v>
      </c>
      <c r="H132" s="65"/>
      <c r="I132" s="65"/>
      <c r="J132" s="25">
        <f>J133</f>
        <v>1.5</v>
      </c>
      <c r="K132" s="25">
        <f t="shared" ref="K132:L133" si="46">K133</f>
        <v>1.5</v>
      </c>
      <c r="L132" s="132">
        <f t="shared" si="46"/>
        <v>1.5</v>
      </c>
    </row>
    <row r="133" spans="1:53" ht="31.5" x14ac:dyDescent="0.25">
      <c r="A133" s="111" t="s">
        <v>56</v>
      </c>
      <c r="B133" s="84">
        <v>89</v>
      </c>
      <c r="C133" s="65">
        <v>1</v>
      </c>
      <c r="D133" s="65" t="s">
        <v>32</v>
      </c>
      <c r="E133" s="90" t="s">
        <v>62</v>
      </c>
      <c r="F133" s="65" t="s">
        <v>150</v>
      </c>
      <c r="G133" s="68" t="s">
        <v>28</v>
      </c>
      <c r="H133" s="65" t="s">
        <v>13</v>
      </c>
      <c r="I133" s="65"/>
      <c r="J133" s="25">
        <f>J134</f>
        <v>1.5</v>
      </c>
      <c r="K133" s="25">
        <f t="shared" si="46"/>
        <v>1.5</v>
      </c>
      <c r="L133" s="132">
        <f t="shared" si="46"/>
        <v>1.5</v>
      </c>
    </row>
    <row r="134" spans="1:53" s="10" customFormat="1" ht="47.25" x14ac:dyDescent="0.25">
      <c r="A134" s="209" t="s">
        <v>153</v>
      </c>
      <c r="B134" s="216">
        <v>89</v>
      </c>
      <c r="C134" s="88">
        <v>1</v>
      </c>
      <c r="D134" s="88" t="s">
        <v>32</v>
      </c>
      <c r="E134" s="89" t="s">
        <v>62</v>
      </c>
      <c r="F134" s="88" t="s">
        <v>150</v>
      </c>
      <c r="G134" s="216" t="s">
        <v>28</v>
      </c>
      <c r="H134" s="88" t="s">
        <v>13</v>
      </c>
      <c r="I134" s="88">
        <v>911</v>
      </c>
      <c r="J134" s="77">
        <f>'Прил 2'!J133</f>
        <v>1.5</v>
      </c>
      <c r="K134" s="77">
        <f>'Прил 2'!K133</f>
        <v>1.5</v>
      </c>
      <c r="L134" s="77">
        <f>'Прил 2'!L133</f>
        <v>1.5</v>
      </c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25"/>
      <c r="Y134" s="225"/>
      <c r="Z134" s="225"/>
      <c r="AA134" s="225"/>
      <c r="AB134" s="225"/>
      <c r="AC134" s="225"/>
      <c r="AD134" s="225"/>
      <c r="AE134" s="225"/>
      <c r="AF134" s="225"/>
      <c r="AG134" s="225"/>
      <c r="AH134" s="225"/>
      <c r="AI134" s="225"/>
      <c r="AJ134" s="225"/>
      <c r="AK134" s="225"/>
      <c r="AL134" s="225"/>
      <c r="AM134" s="225"/>
      <c r="AN134" s="225"/>
      <c r="AO134" s="225"/>
      <c r="AP134" s="225"/>
      <c r="AQ134" s="225"/>
      <c r="AR134" s="225"/>
      <c r="AS134" s="225"/>
      <c r="AT134" s="225"/>
      <c r="AU134" s="225"/>
      <c r="AV134" s="225"/>
      <c r="AW134" s="225"/>
      <c r="AX134" s="225"/>
      <c r="AY134" s="225"/>
      <c r="AZ134" s="225"/>
      <c r="BA134" s="225"/>
    </row>
    <row r="135" spans="1:53" ht="15.75" x14ac:dyDescent="0.25">
      <c r="A135" s="69" t="s">
        <v>197</v>
      </c>
      <c r="B135" s="5">
        <v>89</v>
      </c>
      <c r="C135" s="65" t="s">
        <v>20</v>
      </c>
      <c r="D135" s="65" t="s">
        <v>32</v>
      </c>
      <c r="E135" s="65" t="s">
        <v>163</v>
      </c>
      <c r="F135" s="65"/>
      <c r="G135" s="65"/>
      <c r="H135" s="65"/>
      <c r="I135" s="65"/>
      <c r="J135" s="25"/>
      <c r="K135" s="25">
        <f t="shared" ref="K135:L139" si="47">K136</f>
        <v>30.3</v>
      </c>
      <c r="L135" s="25">
        <f t="shared" si="47"/>
        <v>61.7</v>
      </c>
    </row>
    <row r="136" spans="1:53" ht="15.75" x14ac:dyDescent="0.25">
      <c r="A136" s="69" t="s">
        <v>100</v>
      </c>
      <c r="B136" s="182">
        <v>89</v>
      </c>
      <c r="C136" s="65" t="s">
        <v>20</v>
      </c>
      <c r="D136" s="65" t="s">
        <v>32</v>
      </c>
      <c r="E136" s="65" t="s">
        <v>163</v>
      </c>
      <c r="F136" s="65" t="s">
        <v>101</v>
      </c>
      <c r="G136" s="65"/>
      <c r="H136" s="65"/>
      <c r="I136" s="65"/>
      <c r="J136" s="25"/>
      <c r="K136" s="25">
        <f t="shared" si="47"/>
        <v>30.3</v>
      </c>
      <c r="L136" s="25">
        <f t="shared" si="47"/>
        <v>61.7</v>
      </c>
    </row>
    <row r="137" spans="1:53" ht="15.75" x14ac:dyDescent="0.25">
      <c r="A137" s="69" t="s">
        <v>42</v>
      </c>
      <c r="B137" s="182">
        <v>89</v>
      </c>
      <c r="C137" s="65" t="s">
        <v>20</v>
      </c>
      <c r="D137" s="65" t="s">
        <v>32</v>
      </c>
      <c r="E137" s="65" t="s">
        <v>163</v>
      </c>
      <c r="F137" s="65" t="s">
        <v>44</v>
      </c>
      <c r="G137" s="65"/>
      <c r="H137" s="65"/>
      <c r="I137" s="65"/>
      <c r="J137" s="25"/>
      <c r="K137" s="25">
        <f t="shared" si="47"/>
        <v>30.3</v>
      </c>
      <c r="L137" s="25">
        <f t="shared" si="47"/>
        <v>61.7</v>
      </c>
    </row>
    <row r="138" spans="1:53" ht="15.75" x14ac:dyDescent="0.25">
      <c r="A138" s="69" t="s">
        <v>197</v>
      </c>
      <c r="B138" s="182">
        <v>89</v>
      </c>
      <c r="C138" s="65" t="s">
        <v>20</v>
      </c>
      <c r="D138" s="65" t="s">
        <v>32</v>
      </c>
      <c r="E138" s="65" t="s">
        <v>163</v>
      </c>
      <c r="F138" s="65" t="s">
        <v>44</v>
      </c>
      <c r="G138" s="65" t="s">
        <v>162</v>
      </c>
      <c r="H138" s="65"/>
      <c r="I138" s="65"/>
      <c r="J138" s="25"/>
      <c r="K138" s="25">
        <f t="shared" si="47"/>
        <v>30.3</v>
      </c>
      <c r="L138" s="25">
        <f t="shared" si="47"/>
        <v>61.7</v>
      </c>
    </row>
    <row r="139" spans="1:53" ht="15.75" x14ac:dyDescent="0.25">
      <c r="A139" s="69" t="s">
        <v>197</v>
      </c>
      <c r="B139" s="182">
        <v>89</v>
      </c>
      <c r="C139" s="65" t="s">
        <v>20</v>
      </c>
      <c r="D139" s="65" t="s">
        <v>32</v>
      </c>
      <c r="E139" s="65" t="s">
        <v>163</v>
      </c>
      <c r="F139" s="65" t="s">
        <v>44</v>
      </c>
      <c r="G139" s="65" t="s">
        <v>162</v>
      </c>
      <c r="H139" s="65" t="s">
        <v>162</v>
      </c>
      <c r="I139" s="65"/>
      <c r="J139" s="25"/>
      <c r="K139" s="25">
        <f t="shared" si="47"/>
        <v>30.3</v>
      </c>
      <c r="L139" s="25">
        <f t="shared" si="47"/>
        <v>61.7</v>
      </c>
    </row>
    <row r="140" spans="1:53" ht="47.25" x14ac:dyDescent="0.25">
      <c r="A140" s="209" t="s">
        <v>153</v>
      </c>
      <c r="B140" s="208">
        <v>89</v>
      </c>
      <c r="C140" s="88" t="s">
        <v>20</v>
      </c>
      <c r="D140" s="88" t="s">
        <v>32</v>
      </c>
      <c r="E140" s="88" t="s">
        <v>163</v>
      </c>
      <c r="F140" s="88" t="s">
        <v>44</v>
      </c>
      <c r="G140" s="88" t="s">
        <v>162</v>
      </c>
      <c r="H140" s="88" t="s">
        <v>162</v>
      </c>
      <c r="I140" s="88" t="s">
        <v>190</v>
      </c>
      <c r="J140" s="77"/>
      <c r="K140" s="77">
        <f>'Прил 2'!K140</f>
        <v>30.3</v>
      </c>
      <c r="L140" s="77">
        <f>'Прил 2'!L140</f>
        <v>61.7</v>
      </c>
    </row>
    <row r="141" spans="1:53" ht="15.75" x14ac:dyDescent="0.25">
      <c r="A141" s="70" t="s">
        <v>52</v>
      </c>
      <c r="B141" s="5" t="s">
        <v>43</v>
      </c>
      <c r="C141" s="72">
        <v>1</v>
      </c>
      <c r="D141" s="65" t="s">
        <v>32</v>
      </c>
      <c r="E141" s="165">
        <v>43010</v>
      </c>
      <c r="F141" s="72"/>
      <c r="G141" s="166"/>
      <c r="H141" s="159"/>
      <c r="I141" s="159"/>
      <c r="J141" s="25">
        <f>J144</f>
        <v>16.084680000000006</v>
      </c>
      <c r="K141" s="25">
        <f>K144</f>
        <v>41.5</v>
      </c>
      <c r="L141" s="132">
        <f>L144</f>
        <v>50</v>
      </c>
    </row>
    <row r="142" spans="1:53" ht="31.5" customHeight="1" x14ac:dyDescent="0.25">
      <c r="A142" s="70" t="s">
        <v>93</v>
      </c>
      <c r="B142" s="5" t="s">
        <v>43</v>
      </c>
      <c r="C142" s="72">
        <v>1</v>
      </c>
      <c r="D142" s="65" t="s">
        <v>32</v>
      </c>
      <c r="E142" s="165">
        <v>43010</v>
      </c>
      <c r="F142" s="72">
        <v>200</v>
      </c>
      <c r="G142" s="166"/>
      <c r="H142" s="159"/>
      <c r="I142" s="159"/>
      <c r="J142" s="25">
        <f>J143</f>
        <v>16.084680000000006</v>
      </c>
      <c r="K142" s="25">
        <f t="shared" ref="K142:L142" si="48">K143</f>
        <v>41.5</v>
      </c>
      <c r="L142" s="25">
        <f t="shared" si="48"/>
        <v>50</v>
      </c>
    </row>
    <row r="143" spans="1:53" ht="15.75" x14ac:dyDescent="0.25">
      <c r="A143" s="70" t="s">
        <v>37</v>
      </c>
      <c r="B143" s="5" t="s">
        <v>43</v>
      </c>
      <c r="C143" s="72">
        <v>1</v>
      </c>
      <c r="D143" s="65" t="s">
        <v>32</v>
      </c>
      <c r="E143" s="165">
        <v>43010</v>
      </c>
      <c r="F143" s="72">
        <v>240</v>
      </c>
      <c r="G143" s="166"/>
      <c r="H143" s="159"/>
      <c r="I143" s="159"/>
      <c r="J143" s="25">
        <f>J144</f>
        <v>16.084680000000006</v>
      </c>
      <c r="K143" s="25">
        <f t="shared" ref="K143:L143" si="49">K144</f>
        <v>41.5</v>
      </c>
      <c r="L143" s="25">
        <f t="shared" si="49"/>
        <v>50</v>
      </c>
    </row>
    <row r="144" spans="1:53" ht="15.75" x14ac:dyDescent="0.25">
      <c r="A144" s="111" t="s">
        <v>50</v>
      </c>
      <c r="B144" s="5" t="s">
        <v>43</v>
      </c>
      <c r="C144" s="72">
        <v>1</v>
      </c>
      <c r="D144" s="65" t="s">
        <v>32</v>
      </c>
      <c r="E144" s="165">
        <v>43010</v>
      </c>
      <c r="F144" s="72">
        <v>240</v>
      </c>
      <c r="G144" s="166" t="s">
        <v>16</v>
      </c>
      <c r="H144" s="159"/>
      <c r="I144" s="159"/>
      <c r="J144" s="25">
        <f>J145</f>
        <v>16.084680000000006</v>
      </c>
      <c r="K144" s="25">
        <f t="shared" ref="K144:L145" si="50">K145</f>
        <v>41.5</v>
      </c>
      <c r="L144" s="132">
        <f t="shared" si="50"/>
        <v>50</v>
      </c>
    </row>
    <row r="145" spans="1:53" ht="15.75" x14ac:dyDescent="0.25">
      <c r="A145" s="106" t="s">
        <v>51</v>
      </c>
      <c r="B145" s="5" t="s">
        <v>43</v>
      </c>
      <c r="C145" s="72">
        <v>1</v>
      </c>
      <c r="D145" s="65" t="s">
        <v>32</v>
      </c>
      <c r="E145" s="165">
        <v>43010</v>
      </c>
      <c r="F145" s="72">
        <v>240</v>
      </c>
      <c r="G145" s="166" t="s">
        <v>16</v>
      </c>
      <c r="H145" s="159" t="s">
        <v>25</v>
      </c>
      <c r="I145" s="159"/>
      <c r="J145" s="25">
        <f>J146</f>
        <v>16.084680000000006</v>
      </c>
      <c r="K145" s="25">
        <f t="shared" si="50"/>
        <v>41.5</v>
      </c>
      <c r="L145" s="132">
        <f t="shared" si="50"/>
        <v>50</v>
      </c>
    </row>
    <row r="146" spans="1:53" s="10" customFormat="1" ht="47.25" x14ac:dyDescent="0.25">
      <c r="A146" s="209" t="s">
        <v>153</v>
      </c>
      <c r="B146" s="74" t="s">
        <v>43</v>
      </c>
      <c r="C146" s="221">
        <v>1</v>
      </c>
      <c r="D146" s="88" t="s">
        <v>32</v>
      </c>
      <c r="E146" s="222">
        <v>43010</v>
      </c>
      <c r="F146" s="221">
        <v>240</v>
      </c>
      <c r="G146" s="223" t="s">
        <v>16</v>
      </c>
      <c r="H146" s="224" t="s">
        <v>25</v>
      </c>
      <c r="I146" s="224">
        <v>911</v>
      </c>
      <c r="J146" s="77">
        <f>'Прил 2'!J116</f>
        <v>16.084680000000006</v>
      </c>
      <c r="K146" s="77">
        <f>'Прил 2'!K116</f>
        <v>41.5</v>
      </c>
      <c r="L146" s="77">
        <f>'Прил 2'!L116</f>
        <v>50</v>
      </c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25"/>
      <c r="Y146" s="225"/>
      <c r="Z146" s="225"/>
      <c r="AA146" s="225"/>
      <c r="AB146" s="225"/>
      <c r="AC146" s="225"/>
      <c r="AD146" s="225"/>
      <c r="AE146" s="225"/>
      <c r="AF146" s="225"/>
      <c r="AG146" s="225"/>
      <c r="AH146" s="225"/>
      <c r="AI146" s="225"/>
      <c r="AJ146" s="225"/>
      <c r="AK146" s="225"/>
      <c r="AL146" s="225"/>
      <c r="AM146" s="225"/>
      <c r="AN146" s="225"/>
      <c r="AO146" s="225"/>
      <c r="AP146" s="225"/>
      <c r="AQ146" s="225"/>
      <c r="AR146" s="225"/>
      <c r="AS146" s="225"/>
      <c r="AT146" s="225"/>
      <c r="AU146" s="225"/>
      <c r="AV146" s="225"/>
      <c r="AW146" s="225"/>
      <c r="AX146" s="225"/>
      <c r="AY146" s="225"/>
      <c r="AZ146" s="225"/>
      <c r="BA146" s="225"/>
    </row>
    <row r="147" spans="1:53" ht="15.75" x14ac:dyDescent="0.25">
      <c r="A147" s="70" t="s">
        <v>135</v>
      </c>
      <c r="B147" s="5" t="s">
        <v>43</v>
      </c>
      <c r="C147" s="72">
        <v>1</v>
      </c>
      <c r="D147" s="65" t="s">
        <v>32</v>
      </c>
      <c r="E147" s="165">
        <v>43040</v>
      </c>
      <c r="F147" s="72"/>
      <c r="G147" s="167"/>
      <c r="H147" s="159"/>
      <c r="I147" s="159"/>
      <c r="J147" s="25">
        <f>J150</f>
        <v>125.66643999999999</v>
      </c>
      <c r="K147" s="25">
        <f>K150</f>
        <v>23.646139999999999</v>
      </c>
      <c r="L147" s="132">
        <f>L150</f>
        <v>23.915369999999999</v>
      </c>
    </row>
    <row r="148" spans="1:53" ht="36" customHeight="1" x14ac:dyDescent="0.25">
      <c r="A148" s="70" t="s">
        <v>93</v>
      </c>
      <c r="B148" s="5" t="s">
        <v>43</v>
      </c>
      <c r="C148" s="72">
        <v>1</v>
      </c>
      <c r="D148" s="65" t="s">
        <v>32</v>
      </c>
      <c r="E148" s="165">
        <v>43040</v>
      </c>
      <c r="F148" s="72">
        <v>200</v>
      </c>
      <c r="G148" s="167"/>
      <c r="H148" s="159"/>
      <c r="I148" s="159"/>
      <c r="J148" s="25">
        <f>J149</f>
        <v>125.66643999999999</v>
      </c>
      <c r="K148" s="25">
        <f t="shared" ref="K148:L148" si="51">K149</f>
        <v>23.646139999999999</v>
      </c>
      <c r="L148" s="25">
        <f t="shared" si="51"/>
        <v>23.915369999999999</v>
      </c>
    </row>
    <row r="149" spans="1:53" ht="15.75" x14ac:dyDescent="0.25">
      <c r="A149" s="70" t="s">
        <v>37</v>
      </c>
      <c r="B149" s="5" t="s">
        <v>43</v>
      </c>
      <c r="C149" s="72">
        <v>1</v>
      </c>
      <c r="D149" s="65" t="s">
        <v>32</v>
      </c>
      <c r="E149" s="165">
        <v>43040</v>
      </c>
      <c r="F149" s="72">
        <v>240</v>
      </c>
      <c r="G149" s="167"/>
      <c r="H149" s="159"/>
      <c r="I149" s="159"/>
      <c r="J149" s="25">
        <f>J150</f>
        <v>125.66643999999999</v>
      </c>
      <c r="K149" s="25">
        <f t="shared" ref="K149:L149" si="52">K150</f>
        <v>23.646139999999999</v>
      </c>
      <c r="L149" s="25">
        <f t="shared" si="52"/>
        <v>23.915369999999999</v>
      </c>
    </row>
    <row r="150" spans="1:53" ht="15.75" x14ac:dyDescent="0.25">
      <c r="A150" s="111" t="s">
        <v>50</v>
      </c>
      <c r="B150" s="5" t="s">
        <v>43</v>
      </c>
      <c r="C150" s="72">
        <v>1</v>
      </c>
      <c r="D150" s="65" t="s">
        <v>32</v>
      </c>
      <c r="E150" s="165">
        <v>43040</v>
      </c>
      <c r="F150" s="72">
        <v>240</v>
      </c>
      <c r="G150" s="68" t="s">
        <v>16</v>
      </c>
      <c r="H150" s="159"/>
      <c r="I150" s="159"/>
      <c r="J150" s="25">
        <f>J151</f>
        <v>125.66643999999999</v>
      </c>
      <c r="K150" s="25">
        <f t="shared" ref="K150:L151" si="53">K151</f>
        <v>23.646139999999999</v>
      </c>
      <c r="L150" s="132">
        <f t="shared" si="53"/>
        <v>23.915369999999999</v>
      </c>
    </row>
    <row r="151" spans="1:53" ht="15.75" x14ac:dyDescent="0.25">
      <c r="A151" s="106" t="s">
        <v>51</v>
      </c>
      <c r="B151" s="5" t="s">
        <v>43</v>
      </c>
      <c r="C151" s="72">
        <v>1</v>
      </c>
      <c r="D151" s="65" t="s">
        <v>32</v>
      </c>
      <c r="E151" s="165">
        <v>43040</v>
      </c>
      <c r="F151" s="72">
        <v>240</v>
      </c>
      <c r="G151" s="68" t="s">
        <v>16</v>
      </c>
      <c r="H151" s="159" t="s">
        <v>25</v>
      </c>
      <c r="I151" s="159"/>
      <c r="J151" s="25">
        <f>J152</f>
        <v>125.66643999999999</v>
      </c>
      <c r="K151" s="25">
        <f t="shared" si="53"/>
        <v>23.646139999999999</v>
      </c>
      <c r="L151" s="132">
        <f t="shared" si="53"/>
        <v>23.915369999999999</v>
      </c>
    </row>
    <row r="152" spans="1:53" s="10" customFormat="1" ht="55.5" customHeight="1" x14ac:dyDescent="0.25">
      <c r="A152" s="209" t="s">
        <v>153</v>
      </c>
      <c r="B152" s="74" t="s">
        <v>43</v>
      </c>
      <c r="C152" s="221">
        <v>1</v>
      </c>
      <c r="D152" s="88" t="s">
        <v>32</v>
      </c>
      <c r="E152" s="222">
        <v>43040</v>
      </c>
      <c r="F152" s="221">
        <v>240</v>
      </c>
      <c r="G152" s="216" t="s">
        <v>16</v>
      </c>
      <c r="H152" s="224" t="s">
        <v>25</v>
      </c>
      <c r="I152" s="224">
        <v>911</v>
      </c>
      <c r="J152" s="77">
        <f>'Прил 2'!J119</f>
        <v>125.66643999999999</v>
      </c>
      <c r="K152" s="77">
        <f>'Прил 2'!K119</f>
        <v>23.646139999999999</v>
      </c>
      <c r="L152" s="77">
        <f>'Прил 2'!L119</f>
        <v>23.915369999999999</v>
      </c>
      <c r="M152" s="225"/>
      <c r="N152" s="225"/>
      <c r="O152" s="225"/>
      <c r="P152" s="225"/>
      <c r="Q152" s="225"/>
      <c r="R152" s="225"/>
      <c r="S152" s="225"/>
      <c r="T152" s="225"/>
      <c r="U152" s="225"/>
      <c r="V152" s="225"/>
      <c r="W152" s="225"/>
      <c r="X152" s="225"/>
      <c r="Y152" s="225"/>
      <c r="Z152" s="225"/>
      <c r="AA152" s="225"/>
      <c r="AB152" s="225"/>
      <c r="AC152" s="225"/>
      <c r="AD152" s="225"/>
      <c r="AE152" s="225"/>
      <c r="AF152" s="225"/>
      <c r="AG152" s="225"/>
      <c r="AH152" s="225"/>
      <c r="AI152" s="225"/>
      <c r="AJ152" s="225"/>
      <c r="AK152" s="225"/>
      <c r="AL152" s="225"/>
      <c r="AM152" s="225"/>
      <c r="AN152" s="225"/>
      <c r="AO152" s="225"/>
      <c r="AP152" s="225"/>
      <c r="AQ152" s="225"/>
      <c r="AR152" s="225"/>
      <c r="AS152" s="225"/>
      <c r="AT152" s="225"/>
      <c r="AU152" s="225"/>
      <c r="AV152" s="225"/>
      <c r="AW152" s="225"/>
      <c r="AX152" s="225"/>
      <c r="AY152" s="225"/>
      <c r="AZ152" s="225"/>
      <c r="BA152" s="225"/>
    </row>
    <row r="153" spans="1:53" ht="95.25" customHeight="1" x14ac:dyDescent="0.25">
      <c r="A153" s="106" t="s">
        <v>215</v>
      </c>
      <c r="B153" s="67">
        <v>89</v>
      </c>
      <c r="C153" s="5">
        <v>1</v>
      </c>
      <c r="D153" s="5" t="s">
        <v>32</v>
      </c>
      <c r="E153" s="66" t="s">
        <v>191</v>
      </c>
      <c r="F153" s="5"/>
      <c r="G153" s="68"/>
      <c r="H153" s="65"/>
      <c r="I153" s="65"/>
      <c r="J153" s="25">
        <f>J154</f>
        <v>480</v>
      </c>
      <c r="K153" s="25">
        <f t="shared" ref="K153:L157" si="54">K154</f>
        <v>30</v>
      </c>
      <c r="L153" s="25">
        <f t="shared" si="54"/>
        <v>30</v>
      </c>
    </row>
    <row r="154" spans="1:53" ht="33" customHeight="1" x14ac:dyDescent="0.25">
      <c r="A154" s="70" t="s">
        <v>93</v>
      </c>
      <c r="B154" s="67">
        <v>89</v>
      </c>
      <c r="C154" s="5">
        <v>1</v>
      </c>
      <c r="D154" s="5" t="s">
        <v>32</v>
      </c>
      <c r="E154" s="66" t="s">
        <v>191</v>
      </c>
      <c r="F154" s="5" t="s">
        <v>94</v>
      </c>
      <c r="G154" s="68"/>
      <c r="H154" s="65"/>
      <c r="I154" s="65"/>
      <c r="J154" s="25">
        <f>J155</f>
        <v>480</v>
      </c>
      <c r="K154" s="25">
        <f t="shared" si="54"/>
        <v>30</v>
      </c>
      <c r="L154" s="25">
        <f t="shared" si="54"/>
        <v>30</v>
      </c>
    </row>
    <row r="155" spans="1:53" ht="18.75" customHeight="1" x14ac:dyDescent="0.25">
      <c r="A155" s="70" t="s">
        <v>37</v>
      </c>
      <c r="B155" s="67">
        <v>89</v>
      </c>
      <c r="C155" s="5">
        <v>1</v>
      </c>
      <c r="D155" s="5" t="s">
        <v>32</v>
      </c>
      <c r="E155" s="66" t="s">
        <v>191</v>
      </c>
      <c r="F155" s="5" t="s">
        <v>95</v>
      </c>
      <c r="G155" s="68"/>
      <c r="H155" s="65"/>
      <c r="I155" s="65"/>
      <c r="J155" s="25">
        <f>J156</f>
        <v>480</v>
      </c>
      <c r="K155" s="25">
        <f t="shared" si="54"/>
        <v>30</v>
      </c>
      <c r="L155" s="25">
        <f t="shared" si="54"/>
        <v>30</v>
      </c>
    </row>
    <row r="156" spans="1:53" ht="20.25" customHeight="1" x14ac:dyDescent="0.25">
      <c r="A156" s="111" t="s">
        <v>17</v>
      </c>
      <c r="B156" s="67">
        <v>89</v>
      </c>
      <c r="C156" s="5">
        <v>1</v>
      </c>
      <c r="D156" s="5" t="s">
        <v>32</v>
      </c>
      <c r="E156" s="66" t="s">
        <v>191</v>
      </c>
      <c r="F156" s="5" t="s">
        <v>95</v>
      </c>
      <c r="G156" s="68" t="s">
        <v>16</v>
      </c>
      <c r="H156" s="65"/>
      <c r="I156" s="65"/>
      <c r="J156" s="25">
        <f>J157</f>
        <v>480</v>
      </c>
      <c r="K156" s="25">
        <f t="shared" si="54"/>
        <v>30</v>
      </c>
      <c r="L156" s="25">
        <f t="shared" si="54"/>
        <v>30</v>
      </c>
    </row>
    <row r="157" spans="1:53" ht="27" customHeight="1" x14ac:dyDescent="0.25">
      <c r="A157" s="111" t="s">
        <v>50</v>
      </c>
      <c r="B157" s="67">
        <v>89</v>
      </c>
      <c r="C157" s="5">
        <v>1</v>
      </c>
      <c r="D157" s="5" t="s">
        <v>32</v>
      </c>
      <c r="E157" s="66" t="s">
        <v>191</v>
      </c>
      <c r="F157" s="5" t="s">
        <v>95</v>
      </c>
      <c r="G157" s="68" t="s">
        <v>16</v>
      </c>
      <c r="H157" s="65" t="s">
        <v>24</v>
      </c>
      <c r="I157" s="65"/>
      <c r="J157" s="25">
        <f>J158</f>
        <v>480</v>
      </c>
      <c r="K157" s="25">
        <f t="shared" si="54"/>
        <v>30</v>
      </c>
      <c r="L157" s="25">
        <f t="shared" si="54"/>
        <v>30</v>
      </c>
    </row>
    <row r="158" spans="1:53" ht="50.25" customHeight="1" x14ac:dyDescent="0.25">
      <c r="A158" s="240" t="s">
        <v>153</v>
      </c>
      <c r="B158" s="212">
        <v>89</v>
      </c>
      <c r="C158" s="74">
        <v>1</v>
      </c>
      <c r="D158" s="74" t="s">
        <v>32</v>
      </c>
      <c r="E158" s="80" t="s">
        <v>191</v>
      </c>
      <c r="F158" s="74" t="s">
        <v>95</v>
      </c>
      <c r="G158" s="216" t="s">
        <v>16</v>
      </c>
      <c r="H158" s="88" t="s">
        <v>24</v>
      </c>
      <c r="I158" s="88">
        <v>911</v>
      </c>
      <c r="J158" s="77">
        <f>'Прил 2'!J97</f>
        <v>480</v>
      </c>
      <c r="K158" s="77">
        <f>'Прил 2'!K97</f>
        <v>30</v>
      </c>
      <c r="L158" s="77">
        <f>'Прил 2'!L97</f>
        <v>30</v>
      </c>
    </row>
    <row r="159" spans="1:53" ht="50.25" customHeight="1" x14ac:dyDescent="0.25">
      <c r="A159" s="112" t="s">
        <v>252</v>
      </c>
      <c r="B159" s="67" t="s">
        <v>43</v>
      </c>
      <c r="C159" s="72">
        <v>1</v>
      </c>
      <c r="D159" s="65" t="s">
        <v>32</v>
      </c>
      <c r="E159" s="165">
        <v>44107</v>
      </c>
      <c r="F159" s="72"/>
      <c r="G159" s="68"/>
      <c r="H159" s="159"/>
      <c r="I159" s="88"/>
      <c r="J159" s="25">
        <f t="shared" ref="J159:L163" si="55">J160</f>
        <v>584.46</v>
      </c>
      <c r="K159" s="25">
        <f t="shared" si="55"/>
        <v>0</v>
      </c>
      <c r="L159" s="25">
        <f t="shared" si="55"/>
        <v>0</v>
      </c>
    </row>
    <row r="160" spans="1:53" ht="39.75" customHeight="1" x14ac:dyDescent="0.25">
      <c r="A160" s="70" t="s">
        <v>93</v>
      </c>
      <c r="B160" s="67" t="s">
        <v>43</v>
      </c>
      <c r="C160" s="72">
        <v>1</v>
      </c>
      <c r="D160" s="65" t="s">
        <v>32</v>
      </c>
      <c r="E160" s="165">
        <v>44107</v>
      </c>
      <c r="F160" s="72">
        <v>200</v>
      </c>
      <c r="G160" s="68"/>
      <c r="H160" s="159"/>
      <c r="I160" s="88"/>
      <c r="J160" s="25">
        <f t="shared" si="55"/>
        <v>584.46</v>
      </c>
      <c r="K160" s="25">
        <f t="shared" si="55"/>
        <v>0</v>
      </c>
      <c r="L160" s="25">
        <f t="shared" si="55"/>
        <v>0</v>
      </c>
    </row>
    <row r="161" spans="1:53" ht="20.25" customHeight="1" x14ac:dyDescent="0.25">
      <c r="A161" s="70" t="s">
        <v>37</v>
      </c>
      <c r="B161" s="67" t="s">
        <v>43</v>
      </c>
      <c r="C161" s="72">
        <v>1</v>
      </c>
      <c r="D161" s="65" t="s">
        <v>32</v>
      </c>
      <c r="E161" s="165">
        <v>44107</v>
      </c>
      <c r="F161" s="72">
        <v>240</v>
      </c>
      <c r="G161" s="68"/>
      <c r="H161" s="159"/>
      <c r="I161" s="88"/>
      <c r="J161" s="25">
        <f t="shared" si="55"/>
        <v>584.46</v>
      </c>
      <c r="K161" s="25">
        <f t="shared" si="55"/>
        <v>0</v>
      </c>
      <c r="L161" s="25">
        <f t="shared" si="55"/>
        <v>0</v>
      </c>
    </row>
    <row r="162" spans="1:53" ht="20.25" customHeight="1" x14ac:dyDescent="0.25">
      <c r="A162" s="246" t="s">
        <v>48</v>
      </c>
      <c r="B162" s="67" t="s">
        <v>43</v>
      </c>
      <c r="C162" s="72">
        <v>1</v>
      </c>
      <c r="D162" s="65" t="s">
        <v>32</v>
      </c>
      <c r="E162" s="165">
        <v>44107</v>
      </c>
      <c r="F162" s="72">
        <v>240</v>
      </c>
      <c r="G162" s="68" t="s">
        <v>14</v>
      </c>
      <c r="H162" s="159"/>
      <c r="I162" s="88"/>
      <c r="J162" s="25">
        <f t="shared" si="55"/>
        <v>584.46</v>
      </c>
      <c r="K162" s="25">
        <f t="shared" si="55"/>
        <v>0</v>
      </c>
      <c r="L162" s="25">
        <f t="shared" si="55"/>
        <v>0</v>
      </c>
    </row>
    <row r="163" spans="1:53" ht="25.5" customHeight="1" x14ac:dyDescent="0.25">
      <c r="A163" s="246" t="s">
        <v>227</v>
      </c>
      <c r="B163" s="67" t="s">
        <v>43</v>
      </c>
      <c r="C163" s="72">
        <v>1</v>
      </c>
      <c r="D163" s="65" t="s">
        <v>32</v>
      </c>
      <c r="E163" s="165">
        <v>44107</v>
      </c>
      <c r="F163" s="72">
        <v>240</v>
      </c>
      <c r="G163" s="68" t="s">
        <v>14</v>
      </c>
      <c r="H163" s="159" t="s">
        <v>134</v>
      </c>
      <c r="I163" s="88"/>
      <c r="J163" s="25">
        <f t="shared" si="55"/>
        <v>584.46</v>
      </c>
      <c r="K163" s="25">
        <f t="shared" si="55"/>
        <v>0</v>
      </c>
      <c r="L163" s="25">
        <f t="shared" si="55"/>
        <v>0</v>
      </c>
    </row>
    <row r="164" spans="1:53" ht="50.25" customHeight="1" x14ac:dyDescent="0.25">
      <c r="A164" s="240" t="s">
        <v>153</v>
      </c>
      <c r="B164" s="74">
        <v>89</v>
      </c>
      <c r="C164" s="74">
        <v>1</v>
      </c>
      <c r="D164" s="74" t="s">
        <v>32</v>
      </c>
      <c r="E164" s="74" t="s">
        <v>253</v>
      </c>
      <c r="F164" s="74" t="s">
        <v>95</v>
      </c>
      <c r="G164" s="88" t="s">
        <v>14</v>
      </c>
      <c r="H164" s="88" t="s">
        <v>134</v>
      </c>
      <c r="I164" s="88" t="s">
        <v>190</v>
      </c>
      <c r="J164" s="77">
        <f>'Прил 2'!J90</f>
        <v>584.46</v>
      </c>
      <c r="K164" s="77">
        <f>'Прил 2'!K90</f>
        <v>0</v>
      </c>
      <c r="L164" s="77">
        <f>'Прил 2'!L90</f>
        <v>0</v>
      </c>
    </row>
    <row r="165" spans="1:53" ht="63" customHeight="1" x14ac:dyDescent="0.25">
      <c r="A165" s="108" t="s">
        <v>166</v>
      </c>
      <c r="B165" s="164">
        <v>89</v>
      </c>
      <c r="C165" s="159" t="s">
        <v>20</v>
      </c>
      <c r="D165" s="65" t="s">
        <v>32</v>
      </c>
      <c r="E165" s="90" t="s">
        <v>47</v>
      </c>
      <c r="F165" s="65"/>
      <c r="G165" s="68"/>
      <c r="H165" s="65"/>
      <c r="I165" s="72"/>
      <c r="J165" s="25">
        <f>J168+J171</f>
        <v>160.1</v>
      </c>
      <c r="K165" s="25">
        <f t="shared" ref="K165:L165" si="56">K168+K171</f>
        <v>173.9</v>
      </c>
      <c r="L165" s="25">
        <f t="shared" si="56"/>
        <v>180.2</v>
      </c>
    </row>
    <row r="166" spans="1:53" ht="63.75" customHeight="1" x14ac:dyDescent="0.25">
      <c r="A166" s="100" t="s">
        <v>96</v>
      </c>
      <c r="B166" s="164">
        <v>89</v>
      </c>
      <c r="C166" s="159" t="s">
        <v>20</v>
      </c>
      <c r="D166" s="65" t="s">
        <v>32</v>
      </c>
      <c r="E166" s="90" t="s">
        <v>47</v>
      </c>
      <c r="F166" s="65" t="s">
        <v>98</v>
      </c>
      <c r="G166" s="68"/>
      <c r="H166" s="65"/>
      <c r="I166" s="72"/>
      <c r="J166" s="25">
        <f>J167</f>
        <v>146.1</v>
      </c>
      <c r="K166" s="25">
        <f t="shared" ref="K166:L166" si="57">K167</f>
        <v>145</v>
      </c>
      <c r="L166" s="25">
        <f t="shared" si="57"/>
        <v>145</v>
      </c>
    </row>
    <row r="167" spans="1:53" ht="37.5" customHeight="1" x14ac:dyDescent="0.25">
      <c r="A167" s="100" t="s">
        <v>97</v>
      </c>
      <c r="B167" s="164">
        <v>89</v>
      </c>
      <c r="C167" s="159" t="s">
        <v>20</v>
      </c>
      <c r="D167" s="65" t="s">
        <v>32</v>
      </c>
      <c r="E167" s="90" t="s">
        <v>47</v>
      </c>
      <c r="F167" s="65" t="s">
        <v>99</v>
      </c>
      <c r="G167" s="68"/>
      <c r="H167" s="65"/>
      <c r="I167" s="72"/>
      <c r="J167" s="25">
        <f>J168</f>
        <v>146.1</v>
      </c>
      <c r="K167" s="25">
        <f t="shared" ref="K167:L167" si="58">K168</f>
        <v>145</v>
      </c>
      <c r="L167" s="25">
        <f t="shared" si="58"/>
        <v>145</v>
      </c>
    </row>
    <row r="168" spans="1:53" ht="21" customHeight="1" x14ac:dyDescent="0.25">
      <c r="A168" s="111" t="s">
        <v>45</v>
      </c>
      <c r="B168" s="164">
        <v>89</v>
      </c>
      <c r="C168" s="159" t="s">
        <v>20</v>
      </c>
      <c r="D168" s="65" t="s">
        <v>32</v>
      </c>
      <c r="E168" s="90" t="s">
        <v>47</v>
      </c>
      <c r="F168" s="65" t="s">
        <v>99</v>
      </c>
      <c r="G168" s="68" t="s">
        <v>24</v>
      </c>
      <c r="H168" s="65"/>
      <c r="I168" s="72"/>
      <c r="J168" s="25">
        <f>J169</f>
        <v>146.1</v>
      </c>
      <c r="K168" s="25">
        <f t="shared" ref="K168:L169" si="59">K169</f>
        <v>145</v>
      </c>
      <c r="L168" s="132">
        <f t="shared" si="59"/>
        <v>145</v>
      </c>
    </row>
    <row r="169" spans="1:53" ht="26.25" customHeight="1" x14ac:dyDescent="0.25">
      <c r="A169" s="111" t="s">
        <v>46</v>
      </c>
      <c r="B169" s="164">
        <v>89</v>
      </c>
      <c r="C169" s="159" t="s">
        <v>20</v>
      </c>
      <c r="D169" s="65" t="s">
        <v>32</v>
      </c>
      <c r="E169" s="90" t="s">
        <v>47</v>
      </c>
      <c r="F169" s="65" t="s">
        <v>99</v>
      </c>
      <c r="G169" s="68" t="s">
        <v>24</v>
      </c>
      <c r="H169" s="65" t="s">
        <v>25</v>
      </c>
      <c r="I169" s="72"/>
      <c r="J169" s="25">
        <f>J170</f>
        <v>146.1</v>
      </c>
      <c r="K169" s="25">
        <f t="shared" si="59"/>
        <v>145</v>
      </c>
      <c r="L169" s="132">
        <f t="shared" si="59"/>
        <v>145</v>
      </c>
    </row>
    <row r="170" spans="1:53" s="10" customFormat="1" ht="47.25" customHeight="1" x14ac:dyDescent="0.25">
      <c r="A170" s="209" t="s">
        <v>153</v>
      </c>
      <c r="B170" s="216">
        <v>89</v>
      </c>
      <c r="C170" s="88">
        <v>1</v>
      </c>
      <c r="D170" s="88" t="s">
        <v>32</v>
      </c>
      <c r="E170" s="89" t="s">
        <v>47</v>
      </c>
      <c r="F170" s="88" t="s">
        <v>99</v>
      </c>
      <c r="G170" s="216" t="s">
        <v>24</v>
      </c>
      <c r="H170" s="88" t="s">
        <v>25</v>
      </c>
      <c r="I170" s="88">
        <v>911</v>
      </c>
      <c r="J170" s="77">
        <f>'Прил 2'!J61</f>
        <v>146.1</v>
      </c>
      <c r="K170" s="77">
        <f>'Прил 2'!K61</f>
        <v>145</v>
      </c>
      <c r="L170" s="77">
        <f>'Прил 2'!L61</f>
        <v>145</v>
      </c>
      <c r="M170" s="225"/>
      <c r="N170" s="225"/>
      <c r="O170" s="225"/>
      <c r="P170" s="225"/>
      <c r="Q170" s="225"/>
      <c r="R170" s="225"/>
      <c r="S170" s="225"/>
      <c r="T170" s="225"/>
      <c r="U170" s="225"/>
      <c r="V170" s="225"/>
      <c r="W170" s="225"/>
      <c r="X170" s="225"/>
      <c r="Y170" s="225"/>
      <c r="Z170" s="225"/>
      <c r="AA170" s="225"/>
      <c r="AB170" s="225"/>
      <c r="AC170" s="225"/>
      <c r="AD170" s="225"/>
      <c r="AE170" s="225"/>
      <c r="AF170" s="225"/>
      <c r="AG170" s="225"/>
      <c r="AH170" s="225"/>
      <c r="AI170" s="225"/>
      <c r="AJ170" s="225"/>
      <c r="AK170" s="225"/>
      <c r="AL170" s="225"/>
      <c r="AM170" s="225"/>
      <c r="AN170" s="225"/>
      <c r="AO170" s="225"/>
      <c r="AP170" s="225"/>
      <c r="AQ170" s="225"/>
      <c r="AR170" s="225"/>
      <c r="AS170" s="225"/>
      <c r="AT170" s="225"/>
      <c r="AU170" s="225"/>
      <c r="AV170" s="225"/>
      <c r="AW170" s="225"/>
      <c r="AX170" s="225"/>
      <c r="AY170" s="225"/>
      <c r="AZ170" s="225"/>
      <c r="BA170" s="225"/>
    </row>
    <row r="171" spans="1:53" ht="46.5" customHeight="1" x14ac:dyDescent="0.25">
      <c r="A171" s="100" t="s">
        <v>96</v>
      </c>
      <c r="B171" s="164">
        <v>89</v>
      </c>
      <c r="C171" s="159" t="s">
        <v>20</v>
      </c>
      <c r="D171" s="65" t="s">
        <v>32</v>
      </c>
      <c r="E171" s="90" t="s">
        <v>47</v>
      </c>
      <c r="F171" s="65" t="s">
        <v>94</v>
      </c>
      <c r="G171" s="68"/>
      <c r="H171" s="65"/>
      <c r="I171" s="72"/>
      <c r="J171" s="25">
        <f>J172</f>
        <v>14</v>
      </c>
      <c r="K171" s="25">
        <f t="shared" ref="K171:L174" si="60">K172</f>
        <v>28.9</v>
      </c>
      <c r="L171" s="25">
        <f t="shared" ref="L171:L172" si="61">L172</f>
        <v>35.200000000000003</v>
      </c>
    </row>
    <row r="172" spans="1:53" ht="36" customHeight="1" x14ac:dyDescent="0.25">
      <c r="A172" s="100" t="s">
        <v>97</v>
      </c>
      <c r="B172" s="164">
        <v>89</v>
      </c>
      <c r="C172" s="159" t="s">
        <v>20</v>
      </c>
      <c r="D172" s="65" t="s">
        <v>32</v>
      </c>
      <c r="E172" s="90" t="s">
        <v>47</v>
      </c>
      <c r="F172" s="65" t="s">
        <v>95</v>
      </c>
      <c r="G172" s="68"/>
      <c r="H172" s="65"/>
      <c r="I172" s="72"/>
      <c r="J172" s="25">
        <f>J173</f>
        <v>14</v>
      </c>
      <c r="K172" s="25">
        <f t="shared" si="60"/>
        <v>28.9</v>
      </c>
      <c r="L172" s="25">
        <f t="shared" si="61"/>
        <v>35.200000000000003</v>
      </c>
    </row>
    <row r="173" spans="1:53" ht="20.25" customHeight="1" x14ac:dyDescent="0.25">
      <c r="A173" s="111" t="s">
        <v>45</v>
      </c>
      <c r="B173" s="164">
        <v>89</v>
      </c>
      <c r="C173" s="159" t="s">
        <v>20</v>
      </c>
      <c r="D173" s="65" t="s">
        <v>32</v>
      </c>
      <c r="E173" s="90" t="s">
        <v>47</v>
      </c>
      <c r="F173" s="65" t="s">
        <v>95</v>
      </c>
      <c r="G173" s="68" t="s">
        <v>24</v>
      </c>
      <c r="H173" s="65"/>
      <c r="I173" s="72"/>
      <c r="J173" s="25">
        <f>J174</f>
        <v>14</v>
      </c>
      <c r="K173" s="25">
        <f t="shared" si="60"/>
        <v>28.9</v>
      </c>
      <c r="L173" s="132">
        <f t="shared" si="60"/>
        <v>35.200000000000003</v>
      </c>
    </row>
    <row r="174" spans="1:53" ht="24" customHeight="1" x14ac:dyDescent="0.25">
      <c r="A174" s="111" t="s">
        <v>46</v>
      </c>
      <c r="B174" s="164">
        <v>89</v>
      </c>
      <c r="C174" s="159" t="s">
        <v>20</v>
      </c>
      <c r="D174" s="65" t="s">
        <v>32</v>
      </c>
      <c r="E174" s="90" t="s">
        <v>47</v>
      </c>
      <c r="F174" s="65" t="s">
        <v>95</v>
      </c>
      <c r="G174" s="68" t="s">
        <v>24</v>
      </c>
      <c r="H174" s="65" t="s">
        <v>25</v>
      </c>
      <c r="I174" s="72"/>
      <c r="J174" s="25">
        <f>J175</f>
        <v>14</v>
      </c>
      <c r="K174" s="25">
        <f t="shared" si="60"/>
        <v>28.9</v>
      </c>
      <c r="L174" s="132">
        <f t="shared" si="60"/>
        <v>35.200000000000003</v>
      </c>
    </row>
    <row r="175" spans="1:53" s="10" customFormat="1" ht="29.25" customHeight="1" x14ac:dyDescent="0.25">
      <c r="A175" s="209" t="s">
        <v>153</v>
      </c>
      <c r="B175" s="216">
        <v>89</v>
      </c>
      <c r="C175" s="88">
        <v>1</v>
      </c>
      <c r="D175" s="88" t="s">
        <v>32</v>
      </c>
      <c r="E175" s="89" t="s">
        <v>47</v>
      </c>
      <c r="F175" s="88" t="s">
        <v>95</v>
      </c>
      <c r="G175" s="216" t="s">
        <v>24</v>
      </c>
      <c r="H175" s="88" t="s">
        <v>25</v>
      </c>
      <c r="I175" s="88">
        <v>911</v>
      </c>
      <c r="J175" s="77">
        <f>'Прил 2'!J63</f>
        <v>14</v>
      </c>
      <c r="K175" s="77">
        <f>'Прил 2'!K63</f>
        <v>28.9</v>
      </c>
      <c r="L175" s="77">
        <f>'Прил 2'!L63</f>
        <v>35.200000000000003</v>
      </c>
      <c r="M175" s="225"/>
      <c r="N175" s="225"/>
      <c r="O175" s="225"/>
      <c r="P175" s="225"/>
      <c r="Q175" s="225"/>
      <c r="R175" s="225"/>
      <c r="S175" s="225"/>
      <c r="T175" s="225"/>
      <c r="U175" s="225"/>
      <c r="V175" s="225"/>
      <c r="W175" s="225"/>
      <c r="X175" s="225"/>
      <c r="Y175" s="225"/>
      <c r="Z175" s="225"/>
      <c r="AA175" s="225"/>
      <c r="AB175" s="225"/>
      <c r="AC175" s="225"/>
      <c r="AD175" s="225"/>
      <c r="AE175" s="225"/>
      <c r="AF175" s="225"/>
      <c r="AG175" s="225"/>
      <c r="AH175" s="225"/>
      <c r="AI175" s="225"/>
      <c r="AJ175" s="225"/>
      <c r="AK175" s="225"/>
      <c r="AL175" s="225"/>
      <c r="AM175" s="225"/>
      <c r="AN175" s="225"/>
      <c r="AO175" s="225"/>
      <c r="AP175" s="225"/>
      <c r="AQ175" s="225"/>
      <c r="AR175" s="225"/>
      <c r="AS175" s="225"/>
      <c r="AT175" s="225"/>
      <c r="AU175" s="225"/>
      <c r="AV175" s="225"/>
      <c r="AW175" s="225"/>
      <c r="AX175" s="225"/>
      <c r="AY175" s="225"/>
      <c r="AZ175" s="225"/>
      <c r="BA175" s="225"/>
    </row>
    <row r="176" spans="1:53" ht="129.75" customHeight="1" x14ac:dyDescent="0.25">
      <c r="A176" s="111" t="s">
        <v>129</v>
      </c>
      <c r="B176" s="64">
        <v>89</v>
      </c>
      <c r="C176" s="65" t="s">
        <v>20</v>
      </c>
      <c r="D176" s="65" t="s">
        <v>32</v>
      </c>
      <c r="E176" s="90" t="s">
        <v>38</v>
      </c>
      <c r="F176" s="65"/>
      <c r="G176" s="68"/>
      <c r="H176" s="65"/>
      <c r="I176" s="68"/>
      <c r="J176" s="25">
        <f>J179</f>
        <v>0.4</v>
      </c>
      <c r="K176" s="25">
        <f>K179</f>
        <v>0.4</v>
      </c>
      <c r="L176" s="132">
        <f>L179</f>
        <v>0.4</v>
      </c>
    </row>
    <row r="177" spans="1:53" ht="35.450000000000003" customHeight="1" x14ac:dyDescent="0.25">
      <c r="A177" s="70" t="s">
        <v>93</v>
      </c>
      <c r="B177" s="164">
        <v>89</v>
      </c>
      <c r="C177" s="65" t="s">
        <v>20</v>
      </c>
      <c r="D177" s="65" t="s">
        <v>32</v>
      </c>
      <c r="E177" s="90" t="s">
        <v>38</v>
      </c>
      <c r="F177" s="65" t="s">
        <v>94</v>
      </c>
      <c r="G177" s="68"/>
      <c r="H177" s="65"/>
      <c r="I177" s="68"/>
      <c r="J177" s="25">
        <f>J178</f>
        <v>0.4</v>
      </c>
      <c r="K177" s="25">
        <f t="shared" ref="K177:L177" si="62">K178</f>
        <v>0.4</v>
      </c>
      <c r="L177" s="25">
        <f t="shared" si="62"/>
        <v>0.4</v>
      </c>
    </row>
    <row r="178" spans="1:53" ht="22.15" customHeight="1" x14ac:dyDescent="0.25">
      <c r="A178" s="70" t="s">
        <v>37</v>
      </c>
      <c r="B178" s="164">
        <v>89</v>
      </c>
      <c r="C178" s="65" t="s">
        <v>20</v>
      </c>
      <c r="D178" s="65" t="s">
        <v>32</v>
      </c>
      <c r="E178" s="90" t="s">
        <v>38</v>
      </c>
      <c r="F178" s="65" t="s">
        <v>95</v>
      </c>
      <c r="G178" s="68"/>
      <c r="H178" s="65"/>
      <c r="I178" s="68"/>
      <c r="J178" s="25">
        <f>J179</f>
        <v>0.4</v>
      </c>
      <c r="K178" s="25">
        <f t="shared" ref="K178:L178" si="63">K179</f>
        <v>0.4</v>
      </c>
      <c r="L178" s="25">
        <f t="shared" si="63"/>
        <v>0.4</v>
      </c>
    </row>
    <row r="179" spans="1:53" ht="15.75" x14ac:dyDescent="0.25">
      <c r="A179" s="111" t="s">
        <v>12</v>
      </c>
      <c r="B179" s="164">
        <v>89</v>
      </c>
      <c r="C179" s="65" t="s">
        <v>20</v>
      </c>
      <c r="D179" s="65" t="s">
        <v>32</v>
      </c>
      <c r="E179" s="90" t="s">
        <v>38</v>
      </c>
      <c r="F179" s="65" t="s">
        <v>95</v>
      </c>
      <c r="G179" s="68" t="s">
        <v>13</v>
      </c>
      <c r="H179" s="65"/>
      <c r="I179" s="68"/>
      <c r="J179" s="25">
        <f>J180</f>
        <v>0.4</v>
      </c>
      <c r="K179" s="25">
        <f t="shared" ref="K179:L180" si="64">K180</f>
        <v>0.4</v>
      </c>
      <c r="L179" s="132">
        <f t="shared" si="64"/>
        <v>0.4</v>
      </c>
    </row>
    <row r="180" spans="1:53" ht="63.75" customHeight="1" x14ac:dyDescent="0.25">
      <c r="A180" s="111" t="s">
        <v>60</v>
      </c>
      <c r="B180" s="164">
        <v>89</v>
      </c>
      <c r="C180" s="65" t="s">
        <v>20</v>
      </c>
      <c r="D180" s="65" t="s">
        <v>32</v>
      </c>
      <c r="E180" s="90" t="s">
        <v>38</v>
      </c>
      <c r="F180" s="65" t="s">
        <v>95</v>
      </c>
      <c r="G180" s="68" t="s">
        <v>13</v>
      </c>
      <c r="H180" s="65" t="s">
        <v>14</v>
      </c>
      <c r="I180" s="68"/>
      <c r="J180" s="25">
        <f>J181</f>
        <v>0.4</v>
      </c>
      <c r="K180" s="25">
        <f t="shared" si="64"/>
        <v>0.4</v>
      </c>
      <c r="L180" s="132">
        <f t="shared" si="64"/>
        <v>0.4</v>
      </c>
    </row>
    <row r="181" spans="1:53" s="10" customFormat="1" ht="47.25" x14ac:dyDescent="0.25">
      <c r="A181" s="209" t="s">
        <v>153</v>
      </c>
      <c r="B181" s="226">
        <v>89</v>
      </c>
      <c r="C181" s="88" t="s">
        <v>20</v>
      </c>
      <c r="D181" s="88" t="s">
        <v>32</v>
      </c>
      <c r="E181" s="89" t="s">
        <v>38</v>
      </c>
      <c r="F181" s="88" t="s">
        <v>95</v>
      </c>
      <c r="G181" s="216" t="s">
        <v>13</v>
      </c>
      <c r="H181" s="88" t="s">
        <v>14</v>
      </c>
      <c r="I181" s="216">
        <v>911</v>
      </c>
      <c r="J181" s="77">
        <f>'Прил 2'!J37</f>
        <v>0.4</v>
      </c>
      <c r="K181" s="77">
        <f>'Прил 2'!K37</f>
        <v>0.4</v>
      </c>
      <c r="L181" s="129">
        <f>'Прил 2'!L37</f>
        <v>0.4</v>
      </c>
      <c r="M181" s="225"/>
      <c r="N181" s="225"/>
      <c r="O181" s="225"/>
      <c r="P181" s="225"/>
      <c r="Q181" s="225"/>
      <c r="R181" s="225"/>
      <c r="S181" s="225"/>
      <c r="T181" s="225"/>
      <c r="U181" s="225"/>
      <c r="V181" s="225"/>
      <c r="W181" s="225"/>
      <c r="X181" s="225"/>
      <c r="Y181" s="225"/>
      <c r="Z181" s="225"/>
      <c r="AA181" s="225"/>
      <c r="AB181" s="225"/>
      <c r="AC181" s="225"/>
      <c r="AD181" s="225"/>
      <c r="AE181" s="225"/>
      <c r="AF181" s="225"/>
      <c r="AG181" s="225"/>
      <c r="AH181" s="225"/>
      <c r="AI181" s="225"/>
      <c r="AJ181" s="225"/>
      <c r="AK181" s="225"/>
      <c r="AL181" s="225"/>
      <c r="AM181" s="225"/>
      <c r="AN181" s="225"/>
      <c r="AO181" s="225"/>
      <c r="AP181" s="225"/>
      <c r="AQ181" s="225"/>
      <c r="AR181" s="225"/>
      <c r="AS181" s="225"/>
      <c r="AT181" s="225"/>
      <c r="AU181" s="225"/>
      <c r="AV181" s="225"/>
      <c r="AW181" s="225"/>
      <c r="AX181" s="225"/>
      <c r="AY181" s="225"/>
      <c r="AZ181" s="225"/>
      <c r="BA181" s="225"/>
    </row>
  </sheetData>
  <autoFilter ref="A7:L181"/>
  <mergeCells count="11">
    <mergeCell ref="A3:J3"/>
    <mergeCell ref="A2:L2"/>
    <mergeCell ref="M2:T2"/>
    <mergeCell ref="J1:L1"/>
    <mergeCell ref="A4:A5"/>
    <mergeCell ref="B4:E5"/>
    <mergeCell ref="H4:H5"/>
    <mergeCell ref="I4:I5"/>
    <mergeCell ref="G4:G5"/>
    <mergeCell ref="J4:L4"/>
    <mergeCell ref="F4:F5"/>
  </mergeCells>
  <conditionalFormatting sqref="D115:D116">
    <cfRule type="expression" dxfId="2" priority="50" stopIfTrue="1">
      <formula>$D115=""</formula>
    </cfRule>
    <cfRule type="expression" dxfId="1" priority="51" stopIfTrue="1">
      <formula>$E115&lt;&gt;""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26"/>
  <sheetViews>
    <sheetView view="pageBreakPreview" zoomScaleNormal="55" zoomScaleSheetLayoutView="100" workbookViewId="0">
      <selection sqref="A1:XFD1048576"/>
    </sheetView>
  </sheetViews>
  <sheetFormatPr defaultColWidth="9.140625" defaultRowHeight="15.75" x14ac:dyDescent="0.25"/>
  <cols>
    <col min="1" max="1" width="29.140625" style="9" customWidth="1"/>
    <col min="2" max="2" width="71" style="48" customWidth="1"/>
    <col min="3" max="3" width="14.85546875" style="9" customWidth="1"/>
    <col min="4" max="4" width="17.28515625" style="9" customWidth="1"/>
    <col min="5" max="5" width="16.140625" style="9" customWidth="1"/>
    <col min="6" max="6" width="9.140625" style="9" hidden="1" customWidth="1"/>
    <col min="7" max="7" width="20.28515625" style="9" customWidth="1"/>
    <col min="8" max="8" width="16.7109375" style="9" customWidth="1"/>
    <col min="9" max="9" width="21.85546875" style="9" customWidth="1"/>
    <col min="10" max="16384" width="9.140625" style="9"/>
  </cols>
  <sheetData>
    <row r="1" spans="1:6" ht="108" customHeight="1" x14ac:dyDescent="0.25">
      <c r="A1" s="122"/>
      <c r="B1" s="168"/>
      <c r="C1" s="269" t="s">
        <v>221</v>
      </c>
      <c r="D1" s="269"/>
      <c r="E1" s="269"/>
      <c r="F1" s="7"/>
    </row>
    <row r="2" spans="1:6" ht="68.25" customHeight="1" x14ac:dyDescent="0.25">
      <c r="A2" s="283" t="s">
        <v>222</v>
      </c>
      <c r="B2" s="283"/>
      <c r="C2" s="283"/>
      <c r="D2" s="283"/>
      <c r="E2" s="283"/>
    </row>
    <row r="3" spans="1:6" x14ac:dyDescent="0.25">
      <c r="A3" s="123"/>
      <c r="B3" s="169"/>
      <c r="C3" s="170"/>
      <c r="D3" s="121"/>
      <c r="E3" s="171" t="s">
        <v>124</v>
      </c>
    </row>
    <row r="4" spans="1:6" x14ac:dyDescent="0.25">
      <c r="A4" s="281" t="s">
        <v>112</v>
      </c>
      <c r="B4" s="282" t="s">
        <v>178</v>
      </c>
      <c r="C4" s="281" t="s">
        <v>179</v>
      </c>
      <c r="D4" s="281"/>
      <c r="E4" s="281"/>
    </row>
    <row r="5" spans="1:6" ht="63.75" customHeight="1" x14ac:dyDescent="0.25">
      <c r="A5" s="281"/>
      <c r="B5" s="282"/>
      <c r="C5" s="192" t="s">
        <v>182</v>
      </c>
      <c r="D5" s="192" t="s">
        <v>207</v>
      </c>
      <c r="E5" s="192" t="s">
        <v>210</v>
      </c>
    </row>
    <row r="6" spans="1:6" ht="31.5" x14ac:dyDescent="0.25">
      <c r="A6" s="172" t="s">
        <v>113</v>
      </c>
      <c r="B6" s="185" t="s">
        <v>114</v>
      </c>
      <c r="C6" s="183">
        <f>C7+C10+C14</f>
        <v>206.52697000000018</v>
      </c>
      <c r="D6" s="183">
        <f t="shared" ref="D6:E6" si="0">D7+D10+D14</f>
        <v>-75.153859999999995</v>
      </c>
      <c r="E6" s="183">
        <f t="shared" si="0"/>
        <v>-90.184629999999999</v>
      </c>
    </row>
    <row r="7" spans="1:6" x14ac:dyDescent="0.25">
      <c r="A7" s="31" t="s">
        <v>115</v>
      </c>
      <c r="B7" s="47" t="s">
        <v>108</v>
      </c>
      <c r="C7" s="39">
        <f t="shared" ref="C7:E8" si="1">SUM(C8)</f>
        <v>0</v>
      </c>
      <c r="D7" s="39">
        <f t="shared" si="1"/>
        <v>0</v>
      </c>
      <c r="E7" s="39">
        <f t="shared" si="1"/>
        <v>0</v>
      </c>
    </row>
    <row r="8" spans="1:6" ht="31.5" x14ac:dyDescent="0.25">
      <c r="A8" s="31" t="s">
        <v>116</v>
      </c>
      <c r="B8" s="47" t="s">
        <v>117</v>
      </c>
      <c r="C8" s="39">
        <f t="shared" si="1"/>
        <v>0</v>
      </c>
      <c r="D8" s="39">
        <f t="shared" si="1"/>
        <v>0</v>
      </c>
      <c r="E8" s="39">
        <f t="shared" si="1"/>
        <v>0</v>
      </c>
    </row>
    <row r="9" spans="1:6" ht="31.5" x14ac:dyDescent="0.25">
      <c r="A9" s="31" t="s">
        <v>125</v>
      </c>
      <c r="B9" s="184" t="s">
        <v>168</v>
      </c>
      <c r="C9" s="39">
        <v>0</v>
      </c>
      <c r="D9" s="39">
        <v>0</v>
      </c>
      <c r="E9" s="39">
        <v>0</v>
      </c>
    </row>
    <row r="10" spans="1:6" ht="31.5" x14ac:dyDescent="0.25">
      <c r="A10" s="33" t="s">
        <v>136</v>
      </c>
      <c r="B10" s="46" t="s">
        <v>111</v>
      </c>
      <c r="C10" s="39">
        <f t="shared" ref="C10:E11" si="2">C11</f>
        <v>-60.123080000000002</v>
      </c>
      <c r="D10" s="39">
        <f t="shared" si="2"/>
        <v>-75.153859999999995</v>
      </c>
      <c r="E10" s="39">
        <f t="shared" si="2"/>
        <v>-90.184629999999999</v>
      </c>
    </row>
    <row r="11" spans="1:6" ht="31.5" x14ac:dyDescent="0.25">
      <c r="A11" s="33" t="s">
        <v>137</v>
      </c>
      <c r="B11" s="46" t="s">
        <v>118</v>
      </c>
      <c r="C11" s="39">
        <f t="shared" si="2"/>
        <v>-60.123080000000002</v>
      </c>
      <c r="D11" s="39">
        <f t="shared" si="2"/>
        <v>-75.153859999999995</v>
      </c>
      <c r="E11" s="39">
        <f t="shared" si="2"/>
        <v>-90.184629999999999</v>
      </c>
    </row>
    <row r="12" spans="1:6" ht="47.25" x14ac:dyDescent="0.25">
      <c r="A12" s="33" t="s">
        <v>138</v>
      </c>
      <c r="B12" s="46" t="s">
        <v>119</v>
      </c>
      <c r="C12" s="39">
        <f>SUM(C13)</f>
        <v>-60.123080000000002</v>
      </c>
      <c r="D12" s="39">
        <f>SUM(D13)</f>
        <v>-75.153859999999995</v>
      </c>
      <c r="E12" s="39">
        <f>SUM(E13)</f>
        <v>-90.184629999999999</v>
      </c>
    </row>
    <row r="13" spans="1:6" ht="47.25" x14ac:dyDescent="0.25">
      <c r="A13" s="33" t="s">
        <v>139</v>
      </c>
      <c r="B13" s="186" t="s">
        <v>126</v>
      </c>
      <c r="C13" s="39">
        <f>'Прил 6'!C15</f>
        <v>-60.123080000000002</v>
      </c>
      <c r="D13" s="39">
        <f>'Прил 6'!D15</f>
        <v>-75.153859999999995</v>
      </c>
      <c r="E13" s="39">
        <f>'Прил 6'!E15</f>
        <v>-90.184629999999999</v>
      </c>
    </row>
    <row r="14" spans="1:6" ht="31.5" x14ac:dyDescent="0.25">
      <c r="A14" s="34" t="s">
        <v>140</v>
      </c>
      <c r="B14" s="187" t="s">
        <v>169</v>
      </c>
      <c r="C14" s="32">
        <f>C15+C18</f>
        <v>266.65005000000019</v>
      </c>
      <c r="D14" s="32">
        <f t="shared" ref="D14:E14" si="3">D15+D18</f>
        <v>0</v>
      </c>
      <c r="E14" s="32">
        <f t="shared" si="3"/>
        <v>0</v>
      </c>
    </row>
    <row r="15" spans="1:6" s="37" customFormat="1" x14ac:dyDescent="0.25">
      <c r="A15" s="35" t="s">
        <v>141</v>
      </c>
      <c r="B15" s="36" t="s">
        <v>120</v>
      </c>
      <c r="C15" s="32">
        <f t="shared" ref="C15:E16" si="4">SUM(C16)</f>
        <v>-5153.3296799999998</v>
      </c>
      <c r="D15" s="32">
        <f t="shared" si="4"/>
        <v>-1797.7</v>
      </c>
      <c r="E15" s="32">
        <f t="shared" si="4"/>
        <v>-1954.7</v>
      </c>
    </row>
    <row r="16" spans="1:6" x14ac:dyDescent="0.25">
      <c r="A16" s="33" t="s">
        <v>142</v>
      </c>
      <c r="B16" s="38" t="s">
        <v>121</v>
      </c>
      <c r="C16" s="39">
        <f t="shared" si="4"/>
        <v>-5153.3296799999998</v>
      </c>
      <c r="D16" s="39">
        <f t="shared" si="4"/>
        <v>-1797.7</v>
      </c>
      <c r="E16" s="39">
        <f t="shared" si="4"/>
        <v>-1954.7</v>
      </c>
    </row>
    <row r="17" spans="1:9" ht="31.5" x14ac:dyDescent="0.25">
      <c r="A17" s="33" t="s">
        <v>143</v>
      </c>
      <c r="B17" s="184" t="s">
        <v>170</v>
      </c>
      <c r="C17" s="39">
        <f>-'Прил 1'!C7-C9</f>
        <v>-5153.3296799999998</v>
      </c>
      <c r="D17" s="39">
        <f>-'Прил 1'!D7-D9</f>
        <v>-1797.7</v>
      </c>
      <c r="E17" s="39">
        <f>-'Прил 1'!E7-E9</f>
        <v>-1954.7</v>
      </c>
    </row>
    <row r="18" spans="1:9" s="37" customFormat="1" x14ac:dyDescent="0.25">
      <c r="A18" s="35" t="s">
        <v>144</v>
      </c>
      <c r="B18" s="40" t="s">
        <v>122</v>
      </c>
      <c r="C18" s="32">
        <f>SUM(C19)</f>
        <v>5419.97973</v>
      </c>
      <c r="D18" s="32">
        <f t="shared" ref="C18:E19" si="5">SUM(D19)</f>
        <v>1797.7</v>
      </c>
      <c r="E18" s="32">
        <f t="shared" si="5"/>
        <v>1954.7</v>
      </c>
    </row>
    <row r="19" spans="1:9" x14ac:dyDescent="0.25">
      <c r="A19" s="41" t="s">
        <v>145</v>
      </c>
      <c r="B19" s="42" t="s">
        <v>123</v>
      </c>
      <c r="C19" s="39">
        <f t="shared" si="5"/>
        <v>5419.97973</v>
      </c>
      <c r="D19" s="39">
        <f t="shared" si="5"/>
        <v>1797.7</v>
      </c>
      <c r="E19" s="39">
        <f t="shared" si="5"/>
        <v>1954.7</v>
      </c>
    </row>
    <row r="20" spans="1:9" ht="31.5" x14ac:dyDescent="0.25">
      <c r="A20" s="43" t="s">
        <v>146</v>
      </c>
      <c r="B20" s="44" t="s">
        <v>171</v>
      </c>
      <c r="C20" s="39">
        <f>'Прил 2'!J7-C13</f>
        <v>5419.97973</v>
      </c>
      <c r="D20" s="39">
        <f>'Прил 2'!K7-D13</f>
        <v>1797.7</v>
      </c>
      <c r="E20" s="39">
        <f>'Прил 2'!L7-E13</f>
        <v>1954.7</v>
      </c>
      <c r="G20" s="45"/>
      <c r="H20" s="45"/>
      <c r="I20" s="45"/>
    </row>
    <row r="23" spans="1:9" ht="28.15" customHeight="1" x14ac:dyDescent="0.25"/>
    <row r="26" spans="1:9" x14ac:dyDescent="0.25">
      <c r="C26" s="45"/>
      <c r="D26" s="45"/>
      <c r="E26" s="45"/>
    </row>
  </sheetData>
  <mergeCells count="5">
    <mergeCell ref="A4:A5"/>
    <mergeCell ref="B4:B5"/>
    <mergeCell ref="C4:E4"/>
    <mergeCell ref="A2:E2"/>
    <mergeCell ref="C1:E1"/>
  </mergeCells>
  <conditionalFormatting sqref="A1">
    <cfRule type="expression" dxfId="0" priority="1" stopIfTrue="1">
      <formula>#REF!&lt;&gt;""</formula>
    </cfRule>
  </conditionalFormatting>
  <pageMargins left="0.7" right="0.7" top="0.75" bottom="0.75" header="0.3" footer="0.3"/>
  <pageSetup paperSize="9" scale="37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23"/>
  <sheetViews>
    <sheetView view="pageBreakPreview" zoomScaleNormal="40" zoomScaleSheetLayoutView="100" workbookViewId="0">
      <selection sqref="A1:XFD1048576"/>
    </sheetView>
  </sheetViews>
  <sheetFormatPr defaultColWidth="8" defaultRowHeight="15.75" x14ac:dyDescent="0.25"/>
  <cols>
    <col min="1" max="1" width="15.140625" style="3" customWidth="1"/>
    <col min="2" max="2" width="56.5703125" style="3" customWidth="1"/>
    <col min="3" max="3" width="15" style="3" customWidth="1"/>
    <col min="4" max="4" width="12.85546875" style="3" customWidth="1"/>
    <col min="5" max="5" width="13.85546875" style="3" customWidth="1"/>
    <col min="6" max="16384" width="8" style="3"/>
  </cols>
  <sheetData>
    <row r="1" spans="1:5" ht="123.75" customHeight="1" x14ac:dyDescent="0.25">
      <c r="A1" s="173"/>
      <c r="B1" s="120"/>
      <c r="C1" s="269" t="s">
        <v>223</v>
      </c>
      <c r="D1" s="269"/>
      <c r="E1" s="269"/>
    </row>
    <row r="2" spans="1:5" x14ac:dyDescent="0.25">
      <c r="A2" s="284" t="s">
        <v>224</v>
      </c>
      <c r="B2" s="284"/>
      <c r="C2" s="284"/>
      <c r="D2" s="284"/>
      <c r="E2" s="284"/>
    </row>
    <row r="3" spans="1:5" x14ac:dyDescent="0.25">
      <c r="A3" s="284"/>
      <c r="B3" s="284"/>
      <c r="C3" s="284"/>
      <c r="D3" s="284"/>
      <c r="E3" s="284"/>
    </row>
    <row r="4" spans="1:5" ht="53.25" customHeight="1" x14ac:dyDescent="0.25">
      <c r="A4" s="284"/>
      <c r="B4" s="284"/>
      <c r="C4" s="284"/>
      <c r="D4" s="284"/>
      <c r="E4" s="284"/>
    </row>
    <row r="5" spans="1:5" x14ac:dyDescent="0.25">
      <c r="A5" s="285" t="s">
        <v>106</v>
      </c>
      <c r="B5" s="285" t="s">
        <v>180</v>
      </c>
      <c r="C5" s="287" t="s">
        <v>181</v>
      </c>
      <c r="D5" s="288"/>
      <c r="E5" s="289"/>
    </row>
    <row r="6" spans="1:5" x14ac:dyDescent="0.25">
      <c r="A6" s="286"/>
      <c r="B6" s="286"/>
      <c r="C6" s="193" t="s">
        <v>182</v>
      </c>
      <c r="D6" s="194" t="s">
        <v>207</v>
      </c>
      <c r="E6" s="194" t="s">
        <v>210</v>
      </c>
    </row>
    <row r="7" spans="1:5" x14ac:dyDescent="0.25">
      <c r="A7" s="175">
        <v>1</v>
      </c>
      <c r="B7" s="176">
        <v>2</v>
      </c>
      <c r="C7" s="177">
        <v>3</v>
      </c>
      <c r="D7" s="174">
        <v>4</v>
      </c>
      <c r="E7" s="174">
        <v>5</v>
      </c>
    </row>
    <row r="8" spans="1:5" ht="31.5" x14ac:dyDescent="0.25">
      <c r="A8" s="51" t="s">
        <v>107</v>
      </c>
      <c r="B8" s="52" t="s">
        <v>108</v>
      </c>
      <c r="C8" s="49">
        <f>C10</f>
        <v>0</v>
      </c>
      <c r="D8" s="49">
        <f>D10</f>
        <v>0</v>
      </c>
      <c r="E8" s="49">
        <f>E10</f>
        <v>0</v>
      </c>
    </row>
    <row r="9" spans="1:5" x14ac:dyDescent="0.25">
      <c r="A9" s="53"/>
      <c r="B9" s="54" t="s">
        <v>148</v>
      </c>
      <c r="C9" s="55"/>
      <c r="D9" s="50"/>
      <c r="E9" s="50"/>
    </row>
    <row r="10" spans="1:5" x14ac:dyDescent="0.25">
      <c r="A10" s="53">
        <v>1</v>
      </c>
      <c r="B10" s="54" t="s">
        <v>110</v>
      </c>
      <c r="C10" s="57">
        <v>0</v>
      </c>
      <c r="D10" s="57">
        <v>0</v>
      </c>
      <c r="E10" s="57">
        <v>0</v>
      </c>
    </row>
    <row r="11" spans="1:5" ht="31.5" x14ac:dyDescent="0.25">
      <c r="A11" s="53">
        <v>2</v>
      </c>
      <c r="B11" s="58" t="s">
        <v>225</v>
      </c>
      <c r="C11" s="56"/>
      <c r="D11" s="56"/>
      <c r="E11" s="56"/>
    </row>
    <row r="12" spans="1:5" ht="31.5" x14ac:dyDescent="0.25">
      <c r="A12" s="62" t="s">
        <v>147</v>
      </c>
      <c r="B12" s="59" t="s">
        <v>111</v>
      </c>
      <c r="C12" s="49">
        <f>C15</f>
        <v>-60.123080000000002</v>
      </c>
      <c r="D12" s="49">
        <f>D15</f>
        <v>-75.153859999999995</v>
      </c>
      <c r="E12" s="49">
        <f>E15</f>
        <v>-90.184629999999999</v>
      </c>
    </row>
    <row r="13" spans="1:5" x14ac:dyDescent="0.25">
      <c r="A13" s="51"/>
      <c r="B13" s="54" t="s">
        <v>109</v>
      </c>
      <c r="C13" s="49"/>
      <c r="D13" s="49"/>
      <c r="E13" s="49"/>
    </row>
    <row r="14" spans="1:5" x14ac:dyDescent="0.25">
      <c r="A14" s="53">
        <v>1</v>
      </c>
      <c r="B14" s="54" t="s">
        <v>110</v>
      </c>
      <c r="C14" s="49"/>
      <c r="D14" s="49"/>
      <c r="E14" s="49"/>
    </row>
    <row r="15" spans="1:5" ht="31.5" x14ac:dyDescent="0.25">
      <c r="A15" s="53">
        <v>2</v>
      </c>
      <c r="B15" s="58" t="s">
        <v>225</v>
      </c>
      <c r="C15" s="60">
        <v>-60.123080000000002</v>
      </c>
      <c r="D15" s="60">
        <v>-75.153859999999995</v>
      </c>
      <c r="E15" s="60">
        <v>-90.184629999999999</v>
      </c>
    </row>
    <row r="16" spans="1:5" x14ac:dyDescent="0.25">
      <c r="A16" s="53"/>
      <c r="B16" s="61" t="s">
        <v>19</v>
      </c>
      <c r="C16" s="56">
        <f>C10+C15</f>
        <v>-60.123080000000002</v>
      </c>
      <c r="D16" s="56">
        <f>D10+D15</f>
        <v>-75.153859999999995</v>
      </c>
      <c r="E16" s="56">
        <f>E10+E15</f>
        <v>-90.184629999999999</v>
      </c>
    </row>
    <row r="21" spans="4:4" x14ac:dyDescent="0.25">
      <c r="D21" s="4"/>
    </row>
    <row r="22" spans="4:4" x14ac:dyDescent="0.25">
      <c r="D22" s="4"/>
    </row>
    <row r="23" spans="4:4" x14ac:dyDescent="0.25">
      <c r="D23" s="4"/>
    </row>
  </sheetData>
  <mergeCells count="5">
    <mergeCell ref="A2:E4"/>
    <mergeCell ref="A5:A6"/>
    <mergeCell ref="B5:B6"/>
    <mergeCell ref="C5:E5"/>
    <mergeCell ref="C1:E1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13</vt:i4>
      </vt:variant>
    </vt:vector>
  </HeadingPairs>
  <TitlesOfParts>
    <vt:vector size="19" baseType="lpstr">
      <vt:lpstr>Прил 1</vt:lpstr>
      <vt:lpstr>Прил 2</vt:lpstr>
      <vt:lpstr>Прил 3 </vt:lpstr>
      <vt:lpstr>Прил 4</vt:lpstr>
      <vt:lpstr>Прил 5</vt:lpstr>
      <vt:lpstr>Прил 6</vt:lpstr>
      <vt:lpstr>_1Excel_BuiltIn_Print_Area_1_1_1</vt:lpstr>
      <vt:lpstr>'Прил 3 '!_Toc105952698</vt:lpstr>
      <vt:lpstr>Excel_BuiltIn_Print_Area_1</vt:lpstr>
      <vt:lpstr>Excel_BuiltIn_Print_Area_1_1</vt:lpstr>
      <vt:lpstr>'Прил 3 '!Excel_BuiltIn_Print_Area_5</vt:lpstr>
      <vt:lpstr>'Прил 3 '!Excel_BuiltIn_Print_Area_5_1</vt:lpstr>
      <vt:lpstr>Excel_BuiltIn_Print_Area_6</vt:lpstr>
      <vt:lpstr>Excel_BuiltIn_Print_Area_6_1</vt:lpstr>
      <vt:lpstr>'Прил 2'!Заголовки_для_печати</vt:lpstr>
      <vt:lpstr>'Прил 1'!Область_печати</vt:lpstr>
      <vt:lpstr>'Прил 2'!Область_печати</vt:lpstr>
      <vt:lpstr>'Прил 3 '!Область_печати</vt:lpstr>
      <vt:lpstr>'Прил 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2025-10-20T08:47:45Z</cp:lastPrinted>
  <dcterms:created xsi:type="dcterms:W3CDTF">2007-12-21T10:22:00Z</dcterms:created>
  <dcterms:modified xsi:type="dcterms:W3CDTF">2025-10-20T08:48:45Z</dcterms:modified>
</cp:coreProperties>
</file>